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226" i="1" l="1"/>
  <c r="AR88" i="1"/>
  <c r="AT88" i="1" s="1"/>
  <c r="AQ88" i="1"/>
  <c r="AO88" i="1"/>
  <c r="BW68" i="1"/>
  <c r="BN68" i="1"/>
  <c r="BJ68" i="1"/>
  <c r="BW67" i="1"/>
  <c r="BN67" i="1"/>
  <c r="BJ67" i="1" s="1"/>
  <c r="BW66" i="1"/>
  <c r="BN66" i="1"/>
  <c r="BJ66" i="1"/>
  <c r="AJ66" i="1"/>
  <c r="BW65" i="1"/>
  <c r="BN65" i="1"/>
  <c r="BJ65" i="1"/>
  <c r="BI65" i="1"/>
  <c r="BW64" i="1"/>
  <c r="BN64" i="1"/>
  <c r="BJ64" i="1" s="1"/>
  <c r="BW63" i="1"/>
  <c r="BN63" i="1"/>
  <c r="BJ63" i="1" s="1"/>
  <c r="BW62" i="1"/>
  <c r="BN62" i="1"/>
  <c r="BJ62" i="1"/>
  <c r="BW61" i="1"/>
  <c r="BN61" i="1"/>
  <c r="BJ61" i="1"/>
  <c r="BW60" i="1"/>
  <c r="BN60" i="1"/>
  <c r="BJ60" i="1" s="1"/>
  <c r="BW59" i="1"/>
  <c r="BN59" i="1"/>
  <c r="BJ59" i="1" s="1"/>
  <c r="BW58" i="1"/>
  <c r="BN58" i="1"/>
  <c r="BJ58" i="1"/>
  <c r="BW57" i="1"/>
  <c r="BN57" i="1"/>
  <c r="BJ57" i="1" s="1"/>
  <c r="BW56" i="1"/>
  <c r="BN56" i="1"/>
  <c r="BJ56" i="1"/>
  <c r="BW55" i="1"/>
  <c r="BN55" i="1"/>
  <c r="BJ55" i="1"/>
  <c r="BW54" i="1"/>
  <c r="BN54" i="1"/>
  <c r="BJ54" i="1" s="1"/>
  <c r="BW53" i="1"/>
  <c r="BN53" i="1"/>
  <c r="BJ53" i="1" s="1"/>
  <c r="BW52" i="1"/>
  <c r="BN52" i="1"/>
  <c r="BJ52" i="1" s="1"/>
  <c r="BE52" i="1"/>
  <c r="BW51" i="1"/>
  <c r="BN51" i="1"/>
  <c r="BJ51" i="1"/>
  <c r="BE51" i="1"/>
  <c r="BW50" i="1"/>
  <c r="BN50" i="1"/>
  <c r="BJ50" i="1" s="1"/>
  <c r="BE50" i="1"/>
  <c r="BW49" i="1"/>
  <c r="BN49" i="1"/>
  <c r="BJ49" i="1"/>
  <c r="BE49" i="1"/>
  <c r="AQ42" i="1"/>
  <c r="AQ43" i="1" s="1"/>
  <c r="AL40" i="1"/>
  <c r="AQ39" i="1"/>
  <c r="AP39" i="1"/>
  <c r="AO39" i="1"/>
  <c r="AN39" i="1"/>
  <c r="AM39" i="1"/>
  <c r="AL39" i="1"/>
  <c r="M34" i="1"/>
  <c r="K34" i="1"/>
  <c r="I34" i="1"/>
  <c r="G34" i="1"/>
  <c r="E34" i="1"/>
  <c r="AG33" i="1"/>
  <c r="AE33" i="1"/>
  <c r="AF33" i="1" s="1"/>
  <c r="Z33" i="1"/>
  <c r="AJ67" i="1" s="1"/>
  <c r="AE32" i="1"/>
  <c r="AF32" i="1" s="1"/>
  <c r="AG32" i="1" s="1"/>
  <c r="AA32" i="1"/>
  <c r="AK66" i="1" s="1"/>
  <c r="AL66" i="1" s="1"/>
  <c r="Z32" i="1"/>
  <c r="M32" i="1"/>
  <c r="K32" i="1"/>
  <c r="I32" i="1"/>
  <c r="G32" i="1"/>
  <c r="BP31" i="1"/>
  <c r="AE31" i="1"/>
  <c r="AF31" i="1" s="1"/>
  <c r="AG31" i="1" s="1"/>
  <c r="AA31" i="1"/>
  <c r="AK65" i="1" s="1"/>
  <c r="AL65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AE30" i="1"/>
  <c r="AF30" i="1" s="1"/>
  <c r="AG30" i="1" s="1"/>
  <c r="Z30" i="1"/>
  <c r="AJ64" i="1" s="1"/>
  <c r="W30" i="1"/>
  <c r="U30" i="1"/>
  <c r="S30" i="1"/>
  <c r="Q30" i="1"/>
  <c r="M30" i="1"/>
  <c r="AA33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F29" i="1"/>
  <c r="AE29" i="1"/>
  <c r="AF29" i="1" s="1"/>
  <c r="AG29" i="1" s="1"/>
  <c r="Z29" i="1"/>
  <c r="AJ63" i="1" s="1"/>
  <c r="W29" i="1"/>
  <c r="U29" i="1"/>
  <c r="S29" i="1"/>
  <c r="Q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CE28" i="1" s="1"/>
  <c r="BJ69" i="1" s="1"/>
  <c r="BT28" i="1"/>
  <c r="AE28" i="1"/>
  <c r="AF28" i="1" s="1"/>
  <c r="AG28" i="1" s="1"/>
  <c r="Z28" i="1"/>
  <c r="AJ62" i="1" s="1"/>
  <c r="W28" i="1"/>
  <c r="U28" i="1"/>
  <c r="S28" i="1"/>
  <c r="Q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CE27" i="1" s="1"/>
  <c r="BT27" i="1"/>
  <c r="BR27" i="1"/>
  <c r="Z27" i="1"/>
  <c r="AJ61" i="1" s="1"/>
  <c r="W27" i="1"/>
  <c r="U27" i="1"/>
  <c r="S27" i="1"/>
  <c r="Q27" i="1"/>
  <c r="N27" i="1"/>
  <c r="DE227" i="1" s="1"/>
  <c r="M27" i="1"/>
  <c r="AA30" i="1" s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BO26" i="1"/>
  <c r="AE26" i="1"/>
  <c r="AF26" i="1" s="1"/>
  <c r="AG26" i="1" s="1"/>
  <c r="Z26" i="1"/>
  <c r="AJ60" i="1" s="1"/>
  <c r="W26" i="1"/>
  <c r="U26" i="1"/>
  <c r="S26" i="1"/>
  <c r="Q26" i="1"/>
  <c r="M26" i="1"/>
  <c r="AA29" i="1" s="1"/>
  <c r="L26" i="1"/>
  <c r="K26" i="1"/>
  <c r="J26" i="1"/>
  <c r="I26" i="1"/>
  <c r="H26" i="1"/>
  <c r="G26" i="1"/>
  <c r="F26" i="1"/>
  <c r="E26" i="1"/>
  <c r="DD226" i="1" s="1"/>
  <c r="D26" i="1"/>
  <c r="C26" i="1"/>
  <c r="DB226" i="1" s="1"/>
  <c r="B26" i="1"/>
  <c r="CD25" i="1"/>
  <c r="CB25" i="1"/>
  <c r="BZ25" i="1"/>
  <c r="BX25" i="1"/>
  <c r="BV25" i="1"/>
  <c r="BT25" i="1"/>
  <c r="BR25" i="1"/>
  <c r="BF25" i="1"/>
  <c r="AE25" i="1"/>
  <c r="AF25" i="1" s="1"/>
  <c r="AG25" i="1" s="1"/>
  <c r="AA25" i="1"/>
  <c r="Z25" i="1"/>
  <c r="AJ59" i="1" s="1"/>
  <c r="W25" i="1"/>
  <c r="U25" i="1"/>
  <c r="S25" i="1"/>
  <c r="Q25" i="1"/>
  <c r="M25" i="1"/>
  <c r="AA28" i="1" s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E24" i="1"/>
  <c r="AE24" i="1"/>
  <c r="AF24" i="1" s="1"/>
  <c r="AG24" i="1" s="1"/>
  <c r="Z24" i="1"/>
  <c r="AJ58" i="1" s="1"/>
  <c r="W24" i="1"/>
  <c r="U24" i="1"/>
  <c r="S24" i="1"/>
  <c r="Q24" i="1"/>
  <c r="M24" i="1"/>
  <c r="AA27" i="1" s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B24" i="1"/>
  <c r="CD23" i="1"/>
  <c r="CB23" i="1"/>
  <c r="BZ23" i="1"/>
  <c r="BX23" i="1"/>
  <c r="BV23" i="1"/>
  <c r="CE23" i="1" s="1"/>
  <c r="BT23" i="1"/>
  <c r="BR23" i="1"/>
  <c r="BE23" i="1"/>
  <c r="AA23" i="1"/>
  <c r="Z23" i="1"/>
  <c r="AJ57" i="1" s="1"/>
  <c r="W23" i="1"/>
  <c r="U23" i="1"/>
  <c r="S23" i="1"/>
  <c r="Q23" i="1"/>
  <c r="M23" i="1"/>
  <c r="AA26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CE22" i="1" s="1"/>
  <c r="BR22" i="1"/>
  <c r="BE22" i="1"/>
  <c r="Z22" i="1"/>
  <c r="AJ56" i="1" s="1"/>
  <c r="W22" i="1"/>
  <c r="U22" i="1"/>
  <c r="S22" i="1"/>
  <c r="Q22" i="1"/>
  <c r="N22" i="1"/>
  <c r="DE222" i="1" s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CD21" i="1"/>
  <c r="CB21" i="1"/>
  <c r="BZ21" i="1"/>
  <c r="BX21" i="1"/>
  <c r="BV21" i="1"/>
  <c r="BT21" i="1"/>
  <c r="CE21" i="1" s="1"/>
  <c r="BR21" i="1"/>
  <c r="BJ21" i="1"/>
  <c r="BE21" i="1"/>
  <c r="BG65" i="1" s="1"/>
  <c r="Z21" i="1"/>
  <c r="AJ55" i="1" s="1"/>
  <c r="W21" i="1"/>
  <c r="U21" i="1"/>
  <c r="S21" i="1"/>
  <c r="Q21" i="1"/>
  <c r="M21" i="1"/>
  <c r="AA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B21" i="1"/>
  <c r="CD20" i="1"/>
  <c r="CB20" i="1"/>
  <c r="BZ20" i="1"/>
  <c r="BX20" i="1"/>
  <c r="BV20" i="1"/>
  <c r="CE20" i="1" s="1"/>
  <c r="BT20" i="1"/>
  <c r="BR20" i="1"/>
  <c r="BE20" i="1"/>
  <c r="AE20" i="1"/>
  <c r="AF20" i="1" s="1"/>
  <c r="AG20" i="1" s="1"/>
  <c r="AA20" i="1"/>
  <c r="AC20" i="1" s="1"/>
  <c r="Z20" i="1"/>
  <c r="AJ54" i="1" s="1"/>
  <c r="W20" i="1"/>
  <c r="U20" i="1"/>
  <c r="S20" i="1"/>
  <c r="Q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B20" i="1"/>
  <c r="A20" i="1"/>
  <c r="DA220" i="1" s="1"/>
  <c r="CD19" i="1"/>
  <c r="CB19" i="1"/>
  <c r="BZ19" i="1"/>
  <c r="BX19" i="1"/>
  <c r="BV19" i="1"/>
  <c r="CE19" i="1" s="1"/>
  <c r="BT19" i="1"/>
  <c r="BR19" i="1"/>
  <c r="BE19" i="1"/>
  <c r="Z19" i="1"/>
  <c r="AJ53" i="1" s="1"/>
  <c r="W19" i="1"/>
  <c r="U19" i="1"/>
  <c r="S19" i="1"/>
  <c r="Q19" i="1"/>
  <c r="M19" i="1"/>
  <c r="AA22" i="1" s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B19" i="1"/>
  <c r="CD18" i="1"/>
  <c r="CB18" i="1"/>
  <c r="BZ18" i="1"/>
  <c r="BX18" i="1"/>
  <c r="BV18" i="1"/>
  <c r="CE18" i="1" s="1"/>
  <c r="BT18" i="1"/>
  <c r="BR18" i="1"/>
  <c r="BE18" i="1"/>
  <c r="AE18" i="1"/>
  <c r="AA18" i="1"/>
  <c r="AK52" i="1" s="1"/>
  <c r="AL52" i="1" s="1"/>
  <c r="Z18" i="1"/>
  <c r="AJ52" i="1" s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B18" i="1"/>
  <c r="A18" i="1"/>
  <c r="DA218" i="1" s="1"/>
  <c r="CD17" i="1"/>
  <c r="CB17" i="1"/>
  <c r="BZ17" i="1"/>
  <c r="BX17" i="1"/>
  <c r="BV17" i="1"/>
  <c r="CE17" i="1" s="1"/>
  <c r="BT17" i="1"/>
  <c r="BR17" i="1"/>
  <c r="BN17" i="1"/>
  <c r="BE17" i="1"/>
  <c r="Z17" i="1"/>
  <c r="AJ51" i="1" s="1"/>
  <c r="W17" i="1"/>
  <c r="U17" i="1"/>
  <c r="S17" i="1"/>
  <c r="Q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BV16" i="1"/>
  <c r="BT16" i="1"/>
  <c r="CE16" i="1" s="1"/>
  <c r="BR16" i="1"/>
  <c r="BJ16" i="1"/>
  <c r="BE16" i="1"/>
  <c r="AA16" i="1"/>
  <c r="Z16" i="1"/>
  <c r="AJ50" i="1" s="1"/>
  <c r="W16" i="1"/>
  <c r="U16" i="1"/>
  <c r="S16" i="1"/>
  <c r="S32" i="1" s="1"/>
  <c r="Q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BV15" i="1"/>
  <c r="BT15" i="1"/>
  <c r="CE15" i="1" s="1"/>
  <c r="BR15" i="1"/>
  <c r="BN15" i="1"/>
  <c r="BE15" i="1"/>
  <c r="AA15" i="1"/>
  <c r="AK49" i="1" s="1"/>
  <c r="AL49" i="1" s="1"/>
  <c r="Z15" i="1"/>
  <c r="W15" i="1"/>
  <c r="U15" i="1"/>
  <c r="S15" i="1"/>
  <c r="Q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CE14" i="1" s="1"/>
  <c r="BV14" i="1"/>
  <c r="BT14" i="1"/>
  <c r="BR14" i="1"/>
  <c r="BO14" i="1"/>
  <c r="BN14" i="1"/>
  <c r="BE14" i="1"/>
  <c r="BG58" i="1" s="1"/>
  <c r="AE14" i="1"/>
  <c r="AF14" i="1" s="1"/>
  <c r="AA14" i="1"/>
  <c r="AK48" i="1" s="1"/>
  <c r="AL48" i="1" s="1"/>
  <c r="Z14" i="1"/>
  <c r="AJ48" i="1" s="1"/>
  <c r="W14" i="1"/>
  <c r="U14" i="1"/>
  <c r="S14" i="1"/>
  <c r="Q14" i="1"/>
  <c r="M14" i="1"/>
  <c r="AA17" i="1" s="1"/>
  <c r="AC17" i="1" s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B14" i="1"/>
  <c r="A14" i="1"/>
  <c r="DA214" i="1" s="1"/>
  <c r="CD13" i="1"/>
  <c r="CB13" i="1"/>
  <c r="BZ13" i="1"/>
  <c r="BX13" i="1"/>
  <c r="BV13" i="1"/>
  <c r="CE13" i="1" s="1"/>
  <c r="BT13" i="1"/>
  <c r="BR13" i="1"/>
  <c r="BN13" i="1"/>
  <c r="BE13" i="1"/>
  <c r="W13" i="1"/>
  <c r="U13" i="1"/>
  <c r="S13" i="1"/>
  <c r="Q13" i="1"/>
  <c r="M13" i="1"/>
  <c r="BJ7" i="1" s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BN10" i="1" s="1"/>
  <c r="CD12" i="1"/>
  <c r="CB12" i="1"/>
  <c r="BZ12" i="1"/>
  <c r="BX12" i="1"/>
  <c r="CE12" i="1" s="1"/>
  <c r="BV12" i="1"/>
  <c r="BT12" i="1"/>
  <c r="BR12" i="1"/>
  <c r="BO12" i="1"/>
  <c r="BE12" i="1"/>
  <c r="W12" i="1"/>
  <c r="U12" i="1"/>
  <c r="S12" i="1"/>
  <c r="Q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BV11" i="1"/>
  <c r="BT11" i="1"/>
  <c r="CE11" i="1" s="1"/>
  <c r="BR11" i="1"/>
  <c r="BJ11" i="1"/>
  <c r="BI11" i="1"/>
  <c r="BE11" i="1"/>
  <c r="BC11" i="1"/>
  <c r="W11" i="1"/>
  <c r="U11" i="1"/>
  <c r="U32" i="1" s="1"/>
  <c r="S11" i="1"/>
  <c r="Q11" i="1"/>
  <c r="Q32" i="1" s="1"/>
  <c r="M11" i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CD10" i="1"/>
  <c r="CB10" i="1"/>
  <c r="BZ10" i="1"/>
  <c r="BX10" i="1"/>
  <c r="CE10" i="1" s="1"/>
  <c r="BV10" i="1"/>
  <c r="BT10" i="1"/>
  <c r="BR10" i="1"/>
  <c r="BE10" i="1"/>
  <c r="CD9" i="1"/>
  <c r="CB9" i="1"/>
  <c r="BZ9" i="1"/>
  <c r="BX9" i="1"/>
  <c r="BV9" i="1"/>
  <c r="BT9" i="1"/>
  <c r="CE9" i="1" s="1"/>
  <c r="BR9" i="1"/>
  <c r="BJ9" i="1"/>
  <c r="BE9" i="1"/>
  <c r="CD8" i="1"/>
  <c r="CB8" i="1"/>
  <c r="BZ8" i="1"/>
  <c r="BX8" i="1"/>
  <c r="BV8" i="1"/>
  <c r="BT8" i="1"/>
  <c r="CE8" i="1" s="1"/>
  <c r="BR8" i="1"/>
  <c r="BI8" i="1"/>
  <c r="BE8" i="1"/>
  <c r="BA8" i="1"/>
  <c r="L8" i="1"/>
  <c r="J8" i="1"/>
  <c r="H8" i="1"/>
  <c r="F8" i="1"/>
  <c r="BI7" i="1"/>
  <c r="BE7" i="1"/>
  <c r="L7" i="1"/>
  <c r="J7" i="1"/>
  <c r="H7" i="1"/>
  <c r="F7" i="1"/>
  <c r="CE6" i="1"/>
  <c r="BJ6" i="1"/>
  <c r="BE6" i="1"/>
  <c r="BI50" i="1" s="1"/>
  <c r="BJ5" i="1"/>
  <c r="BE5" i="1"/>
  <c r="AT5" i="1"/>
  <c r="AZ4" i="1"/>
  <c r="AG4" i="1"/>
  <c r="AC15" i="1" s="1"/>
  <c r="U4" i="1"/>
  <c r="J4" i="1"/>
  <c r="D4" i="1"/>
  <c r="G4" i="1" s="1"/>
  <c r="G33" i="1" s="1"/>
  <c r="AZ3" i="1"/>
  <c r="AL3" i="1"/>
  <c r="M3" i="1"/>
  <c r="BO9" i="1" s="1"/>
  <c r="J3" i="1"/>
  <c r="G3" i="1"/>
  <c r="D3" i="1"/>
  <c r="BF2" i="1"/>
  <c r="AZ2" i="1"/>
  <c r="D2" i="1"/>
  <c r="A2" i="1"/>
  <c r="BE1" i="1"/>
  <c r="K1" i="1"/>
  <c r="A1" i="1"/>
  <c r="DA209" i="1" s="1"/>
  <c r="Z44" i="1" a="1"/>
  <c r="AB62" i="1" l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63" i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AA60" i="1"/>
  <c r="Z55" i="1"/>
  <c r="AB49" i="1"/>
  <c r="AA44" i="1"/>
  <c r="Z59" i="1"/>
  <c r="AB53" i="1"/>
  <c r="AA48" i="1"/>
  <c r="Z63" i="1"/>
  <c r="AB57" i="1"/>
  <c r="AA52" i="1"/>
  <c r="Z47" i="1"/>
  <c r="AB61" i="1"/>
  <c r="AA56" i="1"/>
  <c r="Z51" i="1"/>
  <c r="AB45" i="1"/>
  <c r="AK60" i="1"/>
  <c r="AL60" i="1" s="1"/>
  <c r="AC26" i="1"/>
  <c r="BO20" i="1"/>
  <c r="BI51" i="1"/>
  <c r="BG51" i="1"/>
  <c r="AK50" i="1"/>
  <c r="AL50" i="1" s="1"/>
  <c r="AE16" i="1"/>
  <c r="AF16" i="1" s="1"/>
  <c r="AG16" i="1" s="1"/>
  <c r="AC16" i="1"/>
  <c r="AK55" i="1"/>
  <c r="AL55" i="1" s="1"/>
  <c r="AC21" i="1"/>
  <c r="BO15" i="1"/>
  <c r="AK58" i="1"/>
  <c r="AL58" i="1" s="1"/>
  <c r="AC24" i="1"/>
  <c r="BO18" i="1"/>
  <c r="BC31" i="1"/>
  <c r="N7" i="1"/>
  <c r="N8" i="1" s="1"/>
  <c r="BG26" i="1"/>
  <c r="BI69" i="1" s="1"/>
  <c r="BK69" i="1" s="1"/>
  <c r="N31" i="1" s="1"/>
  <c r="DE231" i="1" s="1"/>
  <c r="BY1" i="1"/>
  <c r="BO10" i="1"/>
  <c r="W32" i="1"/>
  <c r="DB214" i="1"/>
  <c r="BJ8" i="1"/>
  <c r="AJ49" i="1"/>
  <c r="AE15" i="1"/>
  <c r="AF15" i="1" s="1"/>
  <c r="BG62" i="1"/>
  <c r="BI62" i="1"/>
  <c r="AK56" i="1"/>
  <c r="AL56" i="1" s="1"/>
  <c r="BO16" i="1"/>
  <c r="BG63" i="1"/>
  <c r="BI63" i="1"/>
  <c r="AC22" i="1"/>
  <c r="AK62" i="1"/>
  <c r="AL62" i="1" s="1"/>
  <c r="AC28" i="1"/>
  <c r="BO22" i="1"/>
  <c r="CE25" i="1"/>
  <c r="DB220" i="1"/>
  <c r="BJ14" i="1"/>
  <c r="BI64" i="1"/>
  <c r="BG64" i="1"/>
  <c r="DB224" i="1"/>
  <c r="N24" i="1"/>
  <c r="DE224" i="1" s="1"/>
  <c r="BJ18" i="1"/>
  <c r="M33" i="1"/>
  <c r="BI57" i="1"/>
  <c r="BG57" i="1"/>
  <c r="DA216" i="1"/>
  <c r="BI10" i="1"/>
  <c r="AA19" i="1"/>
  <c r="BJ10" i="1"/>
  <c r="DB218" i="1"/>
  <c r="BJ12" i="1"/>
  <c r="DB221" i="1"/>
  <c r="N21" i="1"/>
  <c r="DE221" i="1" s="1"/>
  <c r="BJ15" i="1"/>
  <c r="BI67" i="1"/>
  <c r="BG67" i="1"/>
  <c r="AK61" i="1"/>
  <c r="AL61" i="1" s="1"/>
  <c r="BO21" i="1"/>
  <c r="AC27" i="1"/>
  <c r="AK64" i="1"/>
  <c r="AL64" i="1" s="1"/>
  <c r="AC30" i="1"/>
  <c r="BO24" i="1"/>
  <c r="BF30" i="1"/>
  <c r="AK67" i="1"/>
  <c r="AL67" i="1" s="1"/>
  <c r="AC33" i="1"/>
  <c r="BO27" i="1"/>
  <c r="CE29" i="1"/>
  <c r="AK51" i="1"/>
  <c r="AL51" i="1" s="1"/>
  <c r="BO11" i="1"/>
  <c r="AG14" i="1"/>
  <c r="BG61" i="1"/>
  <c r="BI61" i="1"/>
  <c r="DB219" i="1"/>
  <c r="BJ13" i="1"/>
  <c r="AE21" i="1"/>
  <c r="AF21" i="1" s="1"/>
  <c r="AG21" i="1" s="1"/>
  <c r="AK57" i="1"/>
  <c r="AL57" i="1" s="1"/>
  <c r="AE23" i="1"/>
  <c r="AF23" i="1" s="1"/>
  <c r="AG23" i="1" s="1"/>
  <c r="AC23" i="1"/>
  <c r="BO17" i="1"/>
  <c r="AK59" i="1"/>
  <c r="AL59" i="1" s="1"/>
  <c r="AC25" i="1"/>
  <c r="BO19" i="1"/>
  <c r="BC18" i="1"/>
  <c r="BC19" i="1" s="1"/>
  <c r="BF27" i="1"/>
  <c r="AK63" i="1"/>
  <c r="AL63" i="1" s="1"/>
  <c r="AC29" i="1"/>
  <c r="BO23" i="1"/>
  <c r="K33" i="1"/>
  <c r="I33" i="1"/>
  <c r="AL41" i="1"/>
  <c r="BG50" i="1"/>
  <c r="BI49" i="1"/>
  <c r="BG49" i="1"/>
  <c r="BI53" i="1"/>
  <c r="BG53" i="1"/>
  <c r="BG55" i="1"/>
  <c r="BI55" i="1"/>
  <c r="BN11" i="1"/>
  <c r="BI12" i="1"/>
  <c r="BI14" i="1"/>
  <c r="DA215" i="1"/>
  <c r="BI60" i="1"/>
  <c r="BG60" i="1"/>
  <c r="AE17" i="1"/>
  <c r="AF17" i="1" s="1"/>
  <c r="AG17" i="1" s="1"/>
  <c r="AE22" i="1"/>
  <c r="AF22" i="1" s="1"/>
  <c r="AG22" i="1" s="1"/>
  <c r="BJ22" i="1"/>
  <c r="N23" i="1"/>
  <c r="DE223" i="1" s="1"/>
  <c r="BJ24" i="1"/>
  <c r="N25" i="1"/>
  <c r="DE225" i="1" s="1"/>
  <c r="N26" i="1"/>
  <c r="DE226" i="1" s="1"/>
  <c r="AC31" i="1"/>
  <c r="AC32" i="1"/>
  <c r="AM40" i="1"/>
  <c r="AK54" i="1"/>
  <c r="AL54" i="1" s="1"/>
  <c r="DA213" i="1"/>
  <c r="BI66" i="1"/>
  <c r="BG66" i="1"/>
  <c r="BG68" i="1"/>
  <c r="BI68" i="1"/>
  <c r="BW31" i="1"/>
  <c r="BX30" i="1" s="1"/>
  <c r="E32" i="1"/>
  <c r="BI52" i="1"/>
  <c r="BG52" i="1"/>
  <c r="BI59" i="1"/>
  <c r="BG59" i="1"/>
  <c r="BO8" i="1"/>
  <c r="BI9" i="1"/>
  <c r="BI54" i="1"/>
  <c r="BG54" i="1"/>
  <c r="BI56" i="1"/>
  <c r="BG56" i="1"/>
  <c r="BN12" i="1"/>
  <c r="AC14" i="1"/>
  <c r="DA217" i="1"/>
  <c r="BJ17" i="1"/>
  <c r="AC18" i="1"/>
  <c r="AF18" i="1" s="1"/>
  <c r="AG18" i="1" s="1"/>
  <c r="BJ19" i="1"/>
  <c r="BJ20" i="1"/>
  <c r="BJ23" i="1"/>
  <c r="BO25" i="1"/>
  <c r="AE27" i="1"/>
  <c r="AF27" i="1" s="1"/>
  <c r="AG27" i="1" s="1"/>
  <c r="N28" i="1"/>
  <c r="DE228" i="1" s="1"/>
  <c r="N29" i="1"/>
  <c r="DE229" i="1" s="1"/>
  <c r="N30" i="1"/>
  <c r="DE230" i="1" s="1"/>
  <c r="BI58" i="1"/>
  <c r="BW69" i="1"/>
  <c r="BZ31" i="1" l="1"/>
  <c r="AG15" i="1"/>
  <c r="AG2" i="1"/>
  <c r="DD232" i="1"/>
  <c r="E33" i="1"/>
  <c r="AL42" i="1"/>
  <c r="AL43" i="1" s="1"/>
  <c r="AC19" i="1"/>
  <c r="BO13" i="1"/>
  <c r="AK53" i="1"/>
  <c r="AL53" i="1" s="1"/>
  <c r="AE19" i="1"/>
  <c r="AF19" i="1" s="1"/>
  <c r="AG19" i="1" s="1"/>
  <c r="AM41" i="1"/>
  <c r="BC25" i="1"/>
  <c r="BC23" i="1"/>
  <c r="AG3" i="1"/>
  <c r="BC12" i="1" s="1"/>
  <c r="BC24" i="1" s="1"/>
  <c r="AN40" i="1"/>
  <c r="O27" i="1"/>
  <c r="O15" i="1"/>
  <c r="DF215" i="1" s="1"/>
  <c r="O13" i="1"/>
  <c r="DF213" i="1" s="1"/>
  <c r="O11" i="1"/>
  <c r="O16" i="1"/>
  <c r="DF216" i="1" s="1"/>
  <c r="O31" i="1"/>
  <c r="DF231" i="1" s="1"/>
  <c r="O26" i="1"/>
  <c r="O25" i="1"/>
  <c r="O23" i="1"/>
  <c r="O22" i="1"/>
  <c r="O17" i="1"/>
  <c r="DF217" i="1" s="1"/>
  <c r="O12" i="1"/>
  <c r="O30" i="1"/>
  <c r="O29" i="1"/>
  <c r="O28" i="1"/>
  <c r="O24" i="1"/>
  <c r="O20" i="1"/>
  <c r="DF220" i="1" s="1"/>
  <c r="O19" i="1"/>
  <c r="O14" i="1"/>
  <c r="DF214" i="1" s="1"/>
  <c r="O21" i="1"/>
  <c r="O18" i="1"/>
  <c r="DF218" i="1" s="1"/>
  <c r="DF219" i="1" l="1"/>
  <c r="DF229" i="1"/>
  <c r="A29" i="1"/>
  <c r="DF222" i="1"/>
  <c r="A22" i="1"/>
  <c r="BG22" i="1"/>
  <c r="BK66" i="1" s="1"/>
  <c r="BG21" i="1"/>
  <c r="BK65" i="1" s="1"/>
  <c r="BG5" i="1"/>
  <c r="BG18" i="1"/>
  <c r="BK62" i="1" s="1"/>
  <c r="BG12" i="1"/>
  <c r="BK56" i="1" s="1"/>
  <c r="N18" i="1" s="1"/>
  <c r="DE218" i="1" s="1"/>
  <c r="AL47" i="1"/>
  <c r="AC43" i="1"/>
  <c r="AC44" i="1" s="1"/>
  <c r="DF230" i="1"/>
  <c r="A30" i="1"/>
  <c r="AM42" i="1"/>
  <c r="AM43" i="1" s="1"/>
  <c r="AO40" i="1"/>
  <c r="DF221" i="1"/>
  <c r="A21" i="1"/>
  <c r="DF224" i="1"/>
  <c r="A24" i="1"/>
  <c r="DF212" i="1"/>
  <c r="A12" i="1"/>
  <c r="DF225" i="1"/>
  <c r="A25" i="1"/>
  <c r="DF211" i="1"/>
  <c r="O32" i="1"/>
  <c r="BC29" i="1"/>
  <c r="BG15" i="1" s="1"/>
  <c r="BK59" i="1" s="1"/>
  <c r="DF223" i="1"/>
  <c r="A23" i="1"/>
  <c r="DF227" i="1"/>
  <c r="A27" i="1"/>
  <c r="DF228" i="1"/>
  <c r="A28" i="1"/>
  <c r="DF226" i="1"/>
  <c r="A26" i="1"/>
  <c r="AN41" i="1"/>
  <c r="AL46" i="1" l="1"/>
  <c r="AL20" i="1" s="1"/>
  <c r="AM48" i="1"/>
  <c r="AN48" i="1" s="1"/>
  <c r="AM52" i="1"/>
  <c r="AN52" i="1" s="1"/>
  <c r="AM65" i="1"/>
  <c r="AN65" i="1" s="1"/>
  <c r="AM66" i="1"/>
  <c r="AN66" i="1" s="1"/>
  <c r="AM49" i="1"/>
  <c r="AN49" i="1" s="1"/>
  <c r="AM63" i="1"/>
  <c r="AN63" i="1" s="1"/>
  <c r="AM61" i="1"/>
  <c r="AN61" i="1" s="1"/>
  <c r="AM50" i="1"/>
  <c r="AN50" i="1" s="1"/>
  <c r="AM64" i="1"/>
  <c r="AN64" i="1" s="1"/>
  <c r="AM60" i="1"/>
  <c r="AN60" i="1" s="1"/>
  <c r="AM59" i="1"/>
  <c r="AN59" i="1" s="1"/>
  <c r="AM51" i="1"/>
  <c r="AN51" i="1" s="1"/>
  <c r="AM62" i="1"/>
  <c r="AN62" i="1" s="1"/>
  <c r="AM58" i="1"/>
  <c r="AN58" i="1" s="1"/>
  <c r="AM56" i="1"/>
  <c r="AN56" i="1" s="1"/>
  <c r="AM57" i="1"/>
  <c r="AN57" i="1" s="1"/>
  <c r="AM54" i="1"/>
  <c r="AN54" i="1" s="1"/>
  <c r="AM67" i="1"/>
  <c r="AN67" i="1" s="1"/>
  <c r="AM55" i="1"/>
  <c r="AN55" i="1" s="1"/>
  <c r="BK49" i="1"/>
  <c r="N11" i="1" s="1"/>
  <c r="DE211" i="1" s="1"/>
  <c r="DA229" i="1"/>
  <c r="BN26" i="1"/>
  <c r="BI23" i="1"/>
  <c r="DA225" i="1"/>
  <c r="BI19" i="1"/>
  <c r="BN22" i="1"/>
  <c r="DA224" i="1"/>
  <c r="BI18" i="1"/>
  <c r="BN21" i="1"/>
  <c r="AN42" i="1"/>
  <c r="AN43" i="1" s="1"/>
  <c r="AP41" i="1"/>
  <c r="AP40" i="1"/>
  <c r="AM53" i="1"/>
  <c r="AN53" i="1" s="1"/>
  <c r="BG7" i="1"/>
  <c r="BK51" i="1" s="1"/>
  <c r="N13" i="1" s="1"/>
  <c r="DE213" i="1" s="1"/>
  <c r="BG19" i="1"/>
  <c r="BK63" i="1" s="1"/>
  <c r="BG9" i="1"/>
  <c r="BK53" i="1" s="1"/>
  <c r="N15" i="1" s="1"/>
  <c r="DE215" i="1" s="1"/>
  <c r="BG6" i="1"/>
  <c r="BK50" i="1" s="1"/>
  <c r="N12" i="1" s="1"/>
  <c r="DE212" i="1" s="1"/>
  <c r="BG24" i="1"/>
  <c r="BK68" i="1" s="1"/>
  <c r="DA227" i="1"/>
  <c r="BI21" i="1"/>
  <c r="BN24" i="1"/>
  <c r="DA230" i="1"/>
  <c r="BN27" i="1"/>
  <c r="BI24" i="1"/>
  <c r="DA228" i="1"/>
  <c r="BN25" i="1"/>
  <c r="BI22" i="1"/>
  <c r="DA223" i="1"/>
  <c r="BI17" i="1"/>
  <c r="BN20" i="1"/>
  <c r="DA211" i="1"/>
  <c r="BI5" i="1"/>
  <c r="BN8" i="1"/>
  <c r="BG10" i="1"/>
  <c r="BK54" i="1" s="1"/>
  <c r="N16" i="1" s="1"/>
  <c r="DE216" i="1" s="1"/>
  <c r="BG13" i="1"/>
  <c r="BK57" i="1" s="1"/>
  <c r="N19" i="1" s="1"/>
  <c r="DE219" i="1" s="1"/>
  <c r="BG20" i="1"/>
  <c r="BK64" i="1" s="1"/>
  <c r="BG11" i="1"/>
  <c r="BK55" i="1" s="1"/>
  <c r="N17" i="1" s="1"/>
  <c r="DE217" i="1" s="1"/>
  <c r="BG8" i="1"/>
  <c r="BK52" i="1" s="1"/>
  <c r="N14" i="1" s="1"/>
  <c r="DE214" i="1" s="1"/>
  <c r="DA222" i="1"/>
  <c r="BI16" i="1"/>
  <c r="BN19" i="1"/>
  <c r="DA219" i="1"/>
  <c r="BI13" i="1"/>
  <c r="BN16" i="1"/>
  <c r="DA226" i="1"/>
  <c r="BI20" i="1"/>
  <c r="BN23" i="1"/>
  <c r="DF232" i="1"/>
  <c r="O33" i="1"/>
  <c r="DA212" i="1"/>
  <c r="BN9" i="1"/>
  <c r="BI6" i="1"/>
  <c r="DA221" i="1"/>
  <c r="BN18" i="1"/>
  <c r="BI15" i="1"/>
  <c r="AO41" i="1"/>
  <c r="AC45" i="1"/>
  <c r="AE44" i="1"/>
  <c r="BG14" i="1"/>
  <c r="BK58" i="1" s="1"/>
  <c r="N20" i="1" s="1"/>
  <c r="DE220" i="1" s="1"/>
  <c r="BG17" i="1"/>
  <c r="BK61" i="1" s="1"/>
  <c r="BG23" i="1"/>
  <c r="BK67" i="1" s="1"/>
  <c r="BG16" i="1"/>
  <c r="BK60" i="1" s="1"/>
  <c r="AC46" i="1" l="1"/>
  <c r="AE45" i="1"/>
  <c r="AO42" i="1"/>
  <c r="AO43" i="1" s="1"/>
  <c r="AK43" i="1" s="1"/>
  <c r="AQ40" i="1"/>
  <c r="AP42" i="1" s="1"/>
  <c r="AP43" i="1" s="1"/>
  <c r="BG25" i="1"/>
  <c r="BG27" i="1" s="1"/>
  <c r="BK70" i="1" s="1"/>
  <c r="AO64" i="1"/>
  <c r="AP64" i="1" s="1"/>
  <c r="AN47" i="1"/>
  <c r="AN46" i="1" s="1"/>
  <c r="AL21" i="1" s="1"/>
  <c r="AO61" i="1"/>
  <c r="AP61" i="1" s="1"/>
  <c r="AO66" i="1"/>
  <c r="AP66" i="1" s="1"/>
  <c r="AN20" i="1"/>
  <c r="AN21" i="1" l="1"/>
  <c r="AM21" i="1"/>
  <c r="AQ6" i="1" s="1"/>
  <c r="AO62" i="1"/>
  <c r="AP62" i="1" s="1"/>
  <c r="AQ41" i="1"/>
  <c r="AO60" i="1"/>
  <c r="AP60" i="1" s="1"/>
  <c r="AO56" i="1"/>
  <c r="AP56" i="1" s="1"/>
  <c r="AQ20" i="1"/>
  <c r="AQ82" i="1" s="1"/>
  <c r="AW27" i="1"/>
  <c r="AT27" i="1" s="1"/>
  <c r="AO20" i="1"/>
  <c r="AO51" i="1"/>
  <c r="AP51" i="1" s="1"/>
  <c r="AO48" i="1"/>
  <c r="AP48" i="1" s="1"/>
  <c r="AO54" i="1"/>
  <c r="AP54" i="1" s="1"/>
  <c r="AO58" i="1"/>
  <c r="AP58" i="1" s="1"/>
  <c r="AC47" i="1"/>
  <c r="AE46" i="1"/>
  <c r="AO55" i="1"/>
  <c r="AP55" i="1" s="1"/>
  <c r="AO63" i="1"/>
  <c r="AP63" i="1" s="1"/>
  <c r="AO53" i="1"/>
  <c r="AP53" i="1" s="1"/>
  <c r="AO59" i="1"/>
  <c r="AP59" i="1" s="1"/>
  <c r="AO50" i="1"/>
  <c r="AP50" i="1" s="1"/>
  <c r="AO57" i="1"/>
  <c r="AP57" i="1" s="1"/>
  <c r="AO49" i="1"/>
  <c r="AP49" i="1" s="1"/>
  <c r="AO52" i="1"/>
  <c r="AP52" i="1" s="1"/>
  <c r="AO67" i="1"/>
  <c r="AP67" i="1" s="1"/>
  <c r="AO65" i="1"/>
  <c r="AP65" i="1" s="1"/>
  <c r="AQ59" i="1" l="1"/>
  <c r="AR59" i="1" s="1"/>
  <c r="AQ60" i="1"/>
  <c r="AR60" i="1" s="1"/>
  <c r="AP47" i="1"/>
  <c r="AQ58" i="1" s="1"/>
  <c r="AR58" i="1" s="1"/>
  <c r="AQ48" i="1"/>
  <c r="AR48" i="1" s="1"/>
  <c r="AQ63" i="1"/>
  <c r="AR63" i="1" s="1"/>
  <c r="AC48" i="1"/>
  <c r="AE47" i="1"/>
  <c r="AR20" i="1"/>
  <c r="AR82" i="1" s="1"/>
  <c r="AQ62" i="1"/>
  <c r="AR62" i="1" s="1"/>
  <c r="AO82" i="1"/>
  <c r="AU27" i="1"/>
  <c r="AV27" i="1" s="1"/>
  <c r="AQ56" i="1"/>
  <c r="AR56" i="1" s="1"/>
  <c r="AQ21" i="1"/>
  <c r="AQ83" i="1" s="1"/>
  <c r="AO21" i="1"/>
  <c r="AR21" i="1"/>
  <c r="AR83" i="1" s="1"/>
  <c r="AC49" i="1" l="1"/>
  <c r="AE48" i="1"/>
  <c r="AV28" i="1"/>
  <c r="AO83" i="1"/>
  <c r="AT83" i="1" s="1"/>
  <c r="AU28" i="1"/>
  <c r="AT82" i="1"/>
  <c r="AQ51" i="1"/>
  <c r="AR51" i="1" s="1"/>
  <c r="AQ57" i="1"/>
  <c r="AR57" i="1" s="1"/>
  <c r="AQ53" i="1"/>
  <c r="AR53" i="1" s="1"/>
  <c r="AQ54" i="1"/>
  <c r="AR54" i="1" s="1"/>
  <c r="AP46" i="1"/>
  <c r="AL22" i="1" s="1"/>
  <c r="AQ64" i="1"/>
  <c r="AR64" i="1" s="1"/>
  <c r="AQ66" i="1"/>
  <c r="AR66" i="1" s="1"/>
  <c r="AQ61" i="1"/>
  <c r="AR61" i="1" s="1"/>
  <c r="AQ52" i="1"/>
  <c r="AR52" i="1" s="1"/>
  <c r="AQ67" i="1"/>
  <c r="AR67" i="1" s="1"/>
  <c r="AQ65" i="1"/>
  <c r="AR65" i="1" s="1"/>
  <c r="AQ49" i="1"/>
  <c r="AR49" i="1" s="1"/>
  <c r="AQ55" i="1"/>
  <c r="AR55" i="1" s="1"/>
  <c r="AQ50" i="1"/>
  <c r="AR50" i="1" s="1"/>
  <c r="AT55" i="1" l="1"/>
  <c r="AU55" i="1" s="1"/>
  <c r="AT51" i="1"/>
  <c r="AU51" i="1" s="1"/>
  <c r="AE49" i="1"/>
  <c r="AC50" i="1"/>
  <c r="AT66" i="1"/>
  <c r="AU66" i="1" s="1"/>
  <c r="AN22" i="1"/>
  <c r="AM22" i="1"/>
  <c r="AW28" i="1" s="1"/>
  <c r="AT28" i="1" s="1"/>
  <c r="AT50" i="1"/>
  <c r="AU50" i="1" s="1"/>
  <c r="AR47" i="1"/>
  <c r="AT53" i="1"/>
  <c r="AU53" i="1" s="1"/>
  <c r="AO22" i="1" l="1"/>
  <c r="AR22" i="1"/>
  <c r="AR84" i="1" s="1"/>
  <c r="AQ22" i="1"/>
  <c r="AQ84" i="1" s="1"/>
  <c r="AR46" i="1"/>
  <c r="AT58" i="1"/>
  <c r="AU58" i="1" s="1"/>
  <c r="AT59" i="1"/>
  <c r="AU59" i="1" s="1"/>
  <c r="AT62" i="1"/>
  <c r="AU62" i="1" s="1"/>
  <c r="AT63" i="1"/>
  <c r="AU63" i="1" s="1"/>
  <c r="AT48" i="1"/>
  <c r="AU48" i="1" s="1"/>
  <c r="AT56" i="1"/>
  <c r="AU56" i="1" s="1"/>
  <c r="AT60" i="1"/>
  <c r="AU60" i="1" s="1"/>
  <c r="AT61" i="1"/>
  <c r="AU61" i="1" s="1"/>
  <c r="AT65" i="1"/>
  <c r="AU65" i="1" s="1"/>
  <c r="AT49" i="1"/>
  <c r="AU49" i="1" s="1"/>
  <c r="AT64" i="1"/>
  <c r="AU64" i="1" s="1"/>
  <c r="AC51" i="1"/>
  <c r="AE50" i="1"/>
  <c r="AT57" i="1"/>
  <c r="AU57" i="1" s="1"/>
  <c r="AT67" i="1"/>
  <c r="AU67" i="1" s="1"/>
  <c r="AT54" i="1"/>
  <c r="AU54" i="1" s="1"/>
  <c r="AT52" i="1"/>
  <c r="AU52" i="1" s="1"/>
  <c r="AE51" i="1" l="1"/>
  <c r="AC52" i="1"/>
  <c r="AU47" i="1"/>
  <c r="AO84" i="1"/>
  <c r="AT84" i="1" s="1"/>
  <c r="AU29" i="1"/>
  <c r="AV29" i="1" s="1"/>
  <c r="AV49" i="1"/>
  <c r="AW49" i="1" s="1"/>
  <c r="AV63" i="1"/>
  <c r="AW63" i="1" s="1"/>
  <c r="AL23" i="1"/>
  <c r="AU46" i="1" l="1"/>
  <c r="AL24" i="1" s="1"/>
  <c r="AV50" i="1"/>
  <c r="AW50" i="1" s="1"/>
  <c r="AV51" i="1"/>
  <c r="AW51" i="1" s="1"/>
  <c r="AV55" i="1"/>
  <c r="AW55" i="1" s="1"/>
  <c r="AV53" i="1"/>
  <c r="AW53" i="1" s="1"/>
  <c r="AV66" i="1"/>
  <c r="AW66" i="1" s="1"/>
  <c r="AV56" i="1"/>
  <c r="AW56" i="1" s="1"/>
  <c r="AV67" i="1"/>
  <c r="AW67" i="1" s="1"/>
  <c r="AV62" i="1"/>
  <c r="AW62" i="1" s="1"/>
  <c r="AV58" i="1"/>
  <c r="AW58" i="1" s="1"/>
  <c r="AV60" i="1"/>
  <c r="AW60" i="1" s="1"/>
  <c r="AV54" i="1"/>
  <c r="AW54" i="1" s="1"/>
  <c r="AV61" i="1"/>
  <c r="AW61" i="1" s="1"/>
  <c r="AV52" i="1"/>
  <c r="AW52" i="1" s="1"/>
  <c r="AV65" i="1"/>
  <c r="AW65" i="1" s="1"/>
  <c r="AN23" i="1"/>
  <c r="AM23" i="1"/>
  <c r="AW29" i="1" s="1"/>
  <c r="AT29" i="1" s="1"/>
  <c r="AC53" i="1"/>
  <c r="AE52" i="1"/>
  <c r="AV59" i="1"/>
  <c r="AW59" i="1" s="1"/>
  <c r="AV64" i="1"/>
  <c r="AW64" i="1" s="1"/>
  <c r="AV48" i="1"/>
  <c r="AW48" i="1" s="1"/>
  <c r="AV57" i="1"/>
  <c r="AW57" i="1" s="1"/>
  <c r="AR23" i="1" l="1"/>
  <c r="AR85" i="1" s="1"/>
  <c r="AQ23" i="1"/>
  <c r="AQ85" i="1" s="1"/>
  <c r="AO23" i="1"/>
  <c r="AW47" i="1"/>
  <c r="AW46" i="1" s="1"/>
  <c r="AL25" i="1" s="1"/>
  <c r="AC54" i="1"/>
  <c r="AE53" i="1"/>
  <c r="AN24" i="1"/>
  <c r="AM24" i="1"/>
  <c r="AW30" i="1" s="1"/>
  <c r="AT30" i="1" s="1"/>
  <c r="AN25" i="1" l="1"/>
  <c r="AM25" i="1"/>
  <c r="AC55" i="1"/>
  <c r="AE54" i="1"/>
  <c r="AQ24" i="1"/>
  <c r="AQ86" i="1" s="1"/>
  <c r="AW31" i="1"/>
  <c r="AT31" i="1" s="1"/>
  <c r="AO24" i="1"/>
  <c r="AR24" i="1"/>
  <c r="AR86" i="1" s="1"/>
  <c r="AO85" i="1"/>
  <c r="AT85" i="1" s="1"/>
  <c r="AU30" i="1"/>
  <c r="AV30" i="1" s="1"/>
  <c r="AC56" i="1" l="1"/>
  <c r="AE55" i="1"/>
  <c r="AV31" i="1"/>
  <c r="AW32" i="1"/>
  <c r="AT32" i="1" s="1"/>
  <c r="AR25" i="1"/>
  <c r="AR87" i="1" s="1"/>
  <c r="AQ25" i="1"/>
  <c r="AQ87" i="1" s="1"/>
  <c r="AO25" i="1"/>
  <c r="AO86" i="1"/>
  <c r="AT86" i="1" s="1"/>
  <c r="AU31" i="1"/>
  <c r="AO87" i="1" l="1"/>
  <c r="AT87" i="1" s="1"/>
  <c r="AT89" i="1" s="1"/>
  <c r="AQ9" i="1" s="1"/>
  <c r="AU32" i="1"/>
  <c r="AV32" i="1" s="1"/>
  <c r="AV26" i="1" s="1"/>
  <c r="AC57" i="1"/>
  <c r="AE56" i="1"/>
  <c r="AC58" i="1" l="1"/>
  <c r="AE57" i="1"/>
  <c r="AC59" i="1" l="1"/>
  <c r="AE58" i="1"/>
  <c r="AC60" i="1" l="1"/>
  <c r="AE59" i="1"/>
  <c r="AC61" i="1" l="1"/>
  <c r="AE60" i="1"/>
  <c r="AE61" i="1" l="1"/>
  <c r="AC62" i="1"/>
  <c r="AC63" i="1" l="1"/>
  <c r="AE63" i="1" s="1"/>
  <c r="AE62" i="1"/>
</calcChain>
</file>

<file path=xl/sharedStrings.xml><?xml version="1.0" encoding="utf-8"?>
<sst xmlns="http://schemas.openxmlformats.org/spreadsheetml/2006/main" count="184" uniqueCount="128">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</sst>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N10000502%20DERG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  <sheetName val="Sheet1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13672</v>
          </cell>
        </row>
        <row r="3">
          <cell r="A3" t="str">
            <v>District Electoral Area of</v>
          </cell>
          <cell r="B3" t="str">
            <v>Derg</v>
          </cell>
          <cell r="G3">
            <v>5</v>
          </cell>
          <cell r="L3">
            <v>8660</v>
          </cell>
        </row>
        <row r="4">
          <cell r="G4">
            <v>1425</v>
          </cell>
        </row>
        <row r="5">
          <cell r="L5">
            <v>63.341135166764182</v>
          </cell>
        </row>
        <row r="10">
          <cell r="J10" t="str">
            <v>Devine, Caroline</v>
          </cell>
          <cell r="K10" t="str">
            <v>Sinn Féin</v>
          </cell>
          <cell r="L10">
            <v>1246</v>
          </cell>
        </row>
        <row r="11">
          <cell r="J11" t="str">
            <v>Edwards, Steven</v>
          </cell>
          <cell r="K11" t="str">
            <v>SDLP</v>
          </cell>
          <cell r="L11">
            <v>723</v>
          </cell>
        </row>
        <row r="12">
          <cell r="J12" t="str">
            <v>Houston, Leza Marie</v>
          </cell>
          <cell r="K12" t="str">
            <v>Aontú for Life, Unity, Economic Justice</v>
          </cell>
          <cell r="L12">
            <v>99</v>
          </cell>
        </row>
        <row r="13">
          <cell r="J13" t="str">
            <v xml:space="preserve">Hussey, Derek R </v>
          </cell>
          <cell r="K13" t="str">
            <v xml:space="preserve">UUP </v>
          </cell>
          <cell r="L13">
            <v>1377</v>
          </cell>
        </row>
        <row r="14">
          <cell r="J14" t="str">
            <v xml:space="preserve">Kerrigan, Keith </v>
          </cell>
          <cell r="K14" t="str">
            <v>DUP</v>
          </cell>
          <cell r="L14">
            <v>1669</v>
          </cell>
        </row>
        <row r="15">
          <cell r="J15" t="str">
            <v>Mc Ginley, Adam</v>
          </cell>
          <cell r="K15" t="str">
            <v xml:space="preserve">People Before Profit Alliance </v>
          </cell>
          <cell r="L15">
            <v>112</v>
          </cell>
        </row>
        <row r="16">
          <cell r="J16" t="str">
            <v>McHugh, Ruairí</v>
          </cell>
          <cell r="K16" t="str">
            <v>Sinn Féin</v>
          </cell>
          <cell r="L16">
            <v>1442</v>
          </cell>
        </row>
        <row r="17">
          <cell r="J17" t="str">
            <v xml:space="preserve">Murray, Anne </v>
          </cell>
          <cell r="K17" t="str">
            <v xml:space="preserve">Alliance Party </v>
          </cell>
          <cell r="L17">
            <v>177</v>
          </cell>
        </row>
        <row r="18">
          <cell r="J18" t="str">
            <v xml:space="preserve">Ó Fearghail, Antaine </v>
          </cell>
          <cell r="K18" t="str">
            <v>Sinn Féin</v>
          </cell>
          <cell r="L18">
            <v>1197</v>
          </cell>
        </row>
        <row r="19">
          <cell r="J19" t="str">
            <v xml:space="preserve">Patton, Andy </v>
          </cell>
          <cell r="K19" t="str">
            <v xml:space="preserve">Indepdendent </v>
          </cell>
          <cell r="L19">
            <v>507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111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 xml:space="preserve">Kerrigan, Keith </v>
          </cell>
        </row>
        <row r="11">
          <cell r="F11">
            <v>0.14000000000000001</v>
          </cell>
          <cell r="G11">
            <v>1246.1400000000001</v>
          </cell>
        </row>
        <row r="12">
          <cell r="F12">
            <v>3.7800000000000002</v>
          </cell>
          <cell r="G12">
            <v>726.78</v>
          </cell>
        </row>
        <row r="13">
          <cell r="F13">
            <v>0</v>
          </cell>
          <cell r="G13">
            <v>99</v>
          </cell>
        </row>
        <row r="14">
          <cell r="F14">
            <v>215.88000000000002</v>
          </cell>
          <cell r="G14">
            <v>1592.88</v>
          </cell>
        </row>
        <row r="15">
          <cell r="F15">
            <v>-244</v>
          </cell>
          <cell r="G15">
            <v>1425</v>
          </cell>
        </row>
        <row r="16">
          <cell r="F16">
            <v>0.56000000000000005</v>
          </cell>
          <cell r="G16">
            <v>112.56</v>
          </cell>
        </row>
        <row r="17">
          <cell r="F17">
            <v>0</v>
          </cell>
          <cell r="G17">
            <v>1442</v>
          </cell>
        </row>
        <row r="18">
          <cell r="F18">
            <v>1.2600000000000002</v>
          </cell>
          <cell r="G18">
            <v>178.26</v>
          </cell>
        </row>
        <row r="19">
          <cell r="F19">
            <v>0</v>
          </cell>
          <cell r="G19">
            <v>1197</v>
          </cell>
        </row>
        <row r="20">
          <cell r="F20">
            <v>7.4200000000000008</v>
          </cell>
          <cell r="G20">
            <v>514.41999999999996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14.95999999999998</v>
          </cell>
          <cell r="G31">
            <v>14.95999999999998</v>
          </cell>
        </row>
        <row r="32">
          <cell r="G32">
            <v>8549</v>
          </cell>
        </row>
        <row r="34">
          <cell r="E34">
            <v>0.55555555555555558</v>
          </cell>
        </row>
      </sheetData>
      <sheetData sheetId="5">
        <row r="7">
          <cell r="H7" t="str">
            <v>Transfer</v>
          </cell>
        </row>
        <row r="8">
          <cell r="H8" t="str">
            <v xml:space="preserve">Hussey, Derek R </v>
          </cell>
        </row>
        <row r="11">
          <cell r="H11">
            <v>0.14000000000000001</v>
          </cell>
          <cell r="I11">
            <v>1246.2800000000002</v>
          </cell>
        </row>
        <row r="12">
          <cell r="H12">
            <v>21.42</v>
          </cell>
          <cell r="I12">
            <v>748.19999999999993</v>
          </cell>
        </row>
        <row r="13">
          <cell r="H13">
            <v>3.7800000000000002</v>
          </cell>
          <cell r="I13">
            <v>102.78</v>
          </cell>
        </row>
        <row r="14">
          <cell r="H14">
            <v>-167.88000000000011</v>
          </cell>
          <cell r="I14">
            <v>1425</v>
          </cell>
        </row>
        <row r="15">
          <cell r="H15">
            <v>0</v>
          </cell>
          <cell r="I15">
            <v>1425</v>
          </cell>
        </row>
        <row r="16">
          <cell r="H16">
            <v>8.120000000000001</v>
          </cell>
          <cell r="I16">
            <v>120.68</v>
          </cell>
        </row>
        <row r="17">
          <cell r="H17">
            <v>0</v>
          </cell>
          <cell r="I17">
            <v>1442</v>
          </cell>
        </row>
        <row r="18">
          <cell r="H18">
            <v>28.980000000000004</v>
          </cell>
          <cell r="I18">
            <v>207.24</v>
          </cell>
        </row>
        <row r="19">
          <cell r="H19">
            <v>0.28000000000000003</v>
          </cell>
          <cell r="I19">
            <v>1197.28</v>
          </cell>
        </row>
        <row r="20">
          <cell r="H20">
            <v>72.52000000000001</v>
          </cell>
          <cell r="I20">
            <v>586.93999999999994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32.6400000000001</v>
          </cell>
          <cell r="I31">
            <v>47.60000000000008</v>
          </cell>
        </row>
        <row r="32">
          <cell r="I32">
            <v>8549</v>
          </cell>
        </row>
      </sheetData>
      <sheetData sheetId="6">
        <row r="7">
          <cell r="J7" t="str">
            <v>Exclude</v>
          </cell>
        </row>
        <row r="8">
          <cell r="J8" t="str">
            <v>Houston, McGinley &amp; Murray</v>
          </cell>
        </row>
        <row r="11">
          <cell r="J11">
            <v>60</v>
          </cell>
          <cell r="K11">
            <v>1306.2800000000002</v>
          </cell>
        </row>
        <row r="12">
          <cell r="J12">
            <v>140.54</v>
          </cell>
          <cell r="K12">
            <v>888.7399999999999</v>
          </cell>
        </row>
        <row r="13">
          <cell r="J13">
            <v>-102.78</v>
          </cell>
          <cell r="K13">
            <v>0</v>
          </cell>
        </row>
        <row r="14">
          <cell r="J14">
            <v>0</v>
          </cell>
          <cell r="K14">
            <v>1425</v>
          </cell>
        </row>
        <row r="15">
          <cell r="J15">
            <v>0</v>
          </cell>
          <cell r="K15">
            <v>1425</v>
          </cell>
        </row>
        <row r="16">
          <cell r="J16">
            <v>-120.68</v>
          </cell>
          <cell r="K16">
            <v>0</v>
          </cell>
        </row>
        <row r="17">
          <cell r="J17">
            <v>0</v>
          </cell>
          <cell r="K17">
            <v>1442</v>
          </cell>
        </row>
        <row r="18">
          <cell r="J18">
            <v>-207.24</v>
          </cell>
          <cell r="K18">
            <v>0</v>
          </cell>
        </row>
        <row r="19">
          <cell r="J19">
            <v>58</v>
          </cell>
          <cell r="K19">
            <v>1255.28</v>
          </cell>
        </row>
        <row r="20">
          <cell r="J20">
            <v>102.3</v>
          </cell>
          <cell r="K20">
            <v>689.2399999999999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69.86</v>
          </cell>
          <cell r="K31">
            <v>117.46000000000008</v>
          </cell>
        </row>
        <row r="32">
          <cell r="K32">
            <v>8549.0000000000018</v>
          </cell>
        </row>
      </sheetData>
      <sheetData sheetId="7">
        <row r="7">
          <cell r="L7" t="str">
            <v>Exclude</v>
          </cell>
        </row>
        <row r="8">
          <cell r="L8" t="str">
            <v>Andy Patton</v>
          </cell>
        </row>
        <row r="11">
          <cell r="B11">
            <v>0</v>
          </cell>
          <cell r="L11">
            <v>36.28</v>
          </cell>
          <cell r="M11">
            <v>1342.5600000000002</v>
          </cell>
        </row>
        <row r="12">
          <cell r="A12">
            <v>0</v>
          </cell>
          <cell r="B12">
            <v>0</v>
          </cell>
          <cell r="L12">
            <v>262.60000000000002</v>
          </cell>
          <cell r="M12">
            <v>1151.3399999999999</v>
          </cell>
        </row>
        <row r="13">
          <cell r="A13" t="str">
            <v>Excluded</v>
          </cell>
          <cell r="B13">
            <v>0</v>
          </cell>
          <cell r="L13">
            <v>0</v>
          </cell>
          <cell r="M13">
            <v>0</v>
          </cell>
        </row>
        <row r="14">
          <cell r="A14" t="str">
            <v>Elected</v>
          </cell>
          <cell r="B14">
            <v>0</v>
          </cell>
          <cell r="L14">
            <v>0</v>
          </cell>
          <cell r="M14">
            <v>1425</v>
          </cell>
        </row>
        <row r="15">
          <cell r="A15" t="str">
            <v>Elected</v>
          </cell>
          <cell r="B15">
            <v>0</v>
          </cell>
          <cell r="L15">
            <v>0</v>
          </cell>
          <cell r="M15">
            <v>1425</v>
          </cell>
        </row>
        <row r="16">
          <cell r="A16" t="str">
            <v>Excluded</v>
          </cell>
          <cell r="B16">
            <v>0</v>
          </cell>
          <cell r="L16">
            <v>0</v>
          </cell>
          <cell r="M16">
            <v>0</v>
          </cell>
        </row>
        <row r="17">
          <cell r="A17" t="str">
            <v>Elected</v>
          </cell>
          <cell r="B17">
            <v>0</v>
          </cell>
          <cell r="L17">
            <v>0</v>
          </cell>
          <cell r="M17">
            <v>1442</v>
          </cell>
        </row>
        <row r="18">
          <cell r="A18" t="str">
            <v>Excluded</v>
          </cell>
          <cell r="B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L19">
            <v>116.28</v>
          </cell>
          <cell r="M19">
            <v>1371.56</v>
          </cell>
        </row>
        <row r="20">
          <cell r="A20" t="str">
            <v>Excluded</v>
          </cell>
          <cell r="B20">
            <v>0</v>
          </cell>
          <cell r="L20">
            <v>-689.2399999999999</v>
          </cell>
          <cell r="M20">
            <v>0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274.08000000000004</v>
          </cell>
          <cell r="M31">
            <v>391.54000000000013</v>
          </cell>
        </row>
        <row r="32">
          <cell r="M32">
            <v>8549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20" sqref="A20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4257812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28515625" customWidth="1"/>
    <col min="45" max="45" width="207.7109375" customWidth="1"/>
    <col min="50" max="50" width="214.1406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28515625" customWidth="1"/>
    <col min="67" max="67" width="9.71093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Derg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17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">
      <c r="C3" s="14" t="s">
        <v>9</v>
      </c>
      <c r="D3" s="16">
        <f>'[1]Verification of Boxes'!L2</f>
        <v>13672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111</v>
      </c>
      <c r="L3" s="14" t="s">
        <v>12</v>
      </c>
      <c r="M3" s="19">
        <f>'[1]Verification of Boxes'!G4</f>
        <v>1425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17</v>
      </c>
      <c r="AJ3" s="22"/>
      <c r="AK3" s="22"/>
      <c r="AL3" s="23">
        <f>IF(AQ5="n","MOVE TO EXCLUDE CANDIDATE FORM",IF(AQ5="y","MOVE TO TRANSFER OF SURPLUS VOTES FORM",0))</f>
        <v>0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/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15</v>
      </c>
      <c r="D4" s="19">
        <f>'[1]Verification of Boxes'!L3</f>
        <v>8660</v>
      </c>
      <c r="E4" s="31" t="s">
        <v>16</v>
      </c>
      <c r="F4" s="18"/>
      <c r="G4" s="32">
        <f>D4-J3</f>
        <v>8549</v>
      </c>
      <c r="H4" s="17" t="s">
        <v>17</v>
      </c>
      <c r="I4" s="18"/>
      <c r="J4" s="33">
        <f>'[1]Verification of Boxes'!L5</f>
        <v>63.341135166764182</v>
      </c>
      <c r="O4" s="7" t="s">
        <v>18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19</v>
      </c>
      <c r="AA4" s="10"/>
      <c r="AB4" s="10"/>
      <c r="AC4" s="10"/>
      <c r="AD4" s="10"/>
      <c r="AE4" s="10"/>
      <c r="AF4" s="11"/>
      <c r="AG4" s="35">
        <f>'[1]Verification of Boxes'!G4</f>
        <v>1425</v>
      </c>
      <c r="AZ4" s="36" t="str">
        <f>'[1]Verification of Boxes'!B3</f>
        <v>Derg</v>
      </c>
      <c r="BE4" s="37" t="s">
        <v>20</v>
      </c>
      <c r="BF4" s="38" t="s">
        <v>21</v>
      </c>
      <c r="BG4" s="39" t="s">
        <v>22</v>
      </c>
      <c r="BH4" s="40" t="s">
        <v>23</v>
      </c>
      <c r="BI4" s="41" t="s">
        <v>24</v>
      </c>
      <c r="BJ4" s="41" t="s">
        <v>25</v>
      </c>
      <c r="BR4" t="s">
        <v>26</v>
      </c>
    </row>
    <row r="5" spans="1:105" ht="24.75" customHeight="1" thickBot="1" x14ac:dyDescent="0.3">
      <c r="A5" s="2"/>
      <c r="O5" s="42"/>
      <c r="P5" s="42"/>
      <c r="Q5" s="42"/>
      <c r="R5" s="43"/>
      <c r="T5" s="44"/>
      <c r="AJ5" s="45" t="s">
        <v>27</v>
      </c>
      <c r="AK5" s="46"/>
      <c r="AL5" s="45" t="s">
        <v>28</v>
      </c>
      <c r="AM5" s="45"/>
      <c r="AN5" s="45"/>
      <c r="AO5" s="46"/>
      <c r="AP5" s="47"/>
      <c r="AQ5" s="48"/>
      <c r="AT5" s="49">
        <f>IF(AQ5=0,0,IF(AQ5="Y","T","E"))</f>
        <v>0</v>
      </c>
      <c r="BE5" s="50" t="str">
        <f>'[1]Verification of Boxes'!J10</f>
        <v>Devine, Caroline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IF(C11=0,0,IF(M11=0,"Excluded",0))</f>
        <v>0</v>
      </c>
      <c r="BP5" s="55" t="s">
        <v>29</v>
      </c>
      <c r="BR5" s="54"/>
      <c r="BS5" s="56" t="s">
        <v>30</v>
      </c>
      <c r="BT5" s="57"/>
      <c r="BU5" s="56" t="s">
        <v>31</v>
      </c>
      <c r="BV5" s="57"/>
      <c r="BW5" s="56" t="s">
        <v>32</v>
      </c>
      <c r="BX5" s="58"/>
      <c r="BY5" s="56" t="s">
        <v>32</v>
      </c>
      <c r="BZ5" s="58"/>
      <c r="CA5" s="56" t="s">
        <v>32</v>
      </c>
      <c r="CB5" s="58"/>
      <c r="CC5" s="56" t="s">
        <v>32</v>
      </c>
      <c r="CD5" s="58"/>
      <c r="CE5" s="59" t="s">
        <v>33</v>
      </c>
    </row>
    <row r="6" spans="1:105" ht="15" customHeight="1" thickBot="1" x14ac:dyDescent="0.3">
      <c r="A6" s="2"/>
      <c r="E6" s="60" t="s">
        <v>34</v>
      </c>
      <c r="F6" s="61" t="s">
        <v>35</v>
      </c>
      <c r="G6" s="62"/>
      <c r="H6" s="61" t="s">
        <v>36</v>
      </c>
      <c r="I6" s="62"/>
      <c r="J6" s="61" t="s">
        <v>37</v>
      </c>
      <c r="K6" s="62"/>
      <c r="L6" s="61" t="s">
        <v>38</v>
      </c>
      <c r="M6" s="62"/>
      <c r="N6" s="61" t="s">
        <v>0</v>
      </c>
      <c r="O6" s="62"/>
      <c r="P6" s="61" t="s">
        <v>39</v>
      </c>
      <c r="Q6" s="62"/>
      <c r="R6" s="61" t="s">
        <v>40</v>
      </c>
      <c r="S6" s="62"/>
      <c r="T6" s="61" t="s">
        <v>41</v>
      </c>
      <c r="U6" s="62"/>
      <c r="V6" s="61" t="s">
        <v>42</v>
      </c>
      <c r="W6" s="62"/>
      <c r="Z6" s="63" t="s">
        <v>43</v>
      </c>
      <c r="AA6" s="64"/>
      <c r="AB6" s="64"/>
      <c r="AC6" s="64"/>
      <c r="AD6" s="64"/>
      <c r="AE6" s="64"/>
      <c r="AF6" s="65"/>
      <c r="AJ6" t="s">
        <v>44</v>
      </c>
      <c r="AK6" s="66" t="s">
        <v>45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Edwards, Steven</v>
      </c>
      <c r="BF6" s="51"/>
      <c r="BG6" s="52">
        <f t="shared" si="0"/>
        <v>0</v>
      </c>
      <c r="BH6" s="53"/>
      <c r="BI6" s="54">
        <f t="shared" ref="BI6:BI24" si="1">IF(A12&lt;&gt;0,A12,0)</f>
        <v>0</v>
      </c>
      <c r="BJ6" s="54">
        <f t="shared" ref="BJ6:BJ24" si="2">IF(C12=0,0,IF(M12=0,"Excluded",0))</f>
        <v>0</v>
      </c>
      <c r="BP6" s="55"/>
      <c r="BR6" s="54"/>
      <c r="BS6" s="49" t="s">
        <v>46</v>
      </c>
      <c r="BT6" s="70">
        <v>1</v>
      </c>
      <c r="BU6" s="49" t="s">
        <v>46</v>
      </c>
      <c r="BV6" s="70">
        <v>1</v>
      </c>
      <c r="BW6" s="71" t="s">
        <v>46</v>
      </c>
      <c r="BX6" s="72"/>
      <c r="BY6" s="73" t="s">
        <v>46</v>
      </c>
      <c r="BZ6" s="72"/>
      <c r="CA6" s="73" t="s">
        <v>46</v>
      </c>
      <c r="CB6" s="72"/>
      <c r="CC6" s="73" t="s">
        <v>46</v>
      </c>
      <c r="CD6" s="72"/>
      <c r="CE6" s="74">
        <f>BS29+BU29+BW29+BY29+CA29+CC29</f>
        <v>0</v>
      </c>
    </row>
    <row r="7" spans="1:105" ht="15" customHeight="1" thickBot="1" x14ac:dyDescent="0.25">
      <c r="D7" s="43"/>
      <c r="E7" s="75"/>
      <c r="F7" s="76" t="str">
        <f>'[1]Stage 2'!F7:G7</f>
        <v>Transfer</v>
      </c>
      <c r="G7" s="77"/>
      <c r="H7" s="76" t="str">
        <f>'[1]Stage 3'!H7:I7</f>
        <v>Transfer</v>
      </c>
      <c r="I7" s="77"/>
      <c r="J7" s="76" t="str">
        <f>'[1]Stage 4'!J7:K7</f>
        <v>Exclude</v>
      </c>
      <c r="K7" s="77"/>
      <c r="L7" s="76" t="str">
        <f>'[1]Stage 5'!L7:M7</f>
        <v>Exclude</v>
      </c>
      <c r="M7" s="77"/>
      <c r="N7" s="76">
        <f>IF($AT5=0,0,IF($AT5="T",$AZ7,$BR4))</f>
        <v>0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47</v>
      </c>
      <c r="BA7" s="83"/>
      <c r="BE7" s="50" t="str">
        <f>'[1]Verification of Boxes'!J12</f>
        <v>Houston, Leza Marie</v>
      </c>
      <c r="BF7" s="51"/>
      <c r="BG7" s="52">
        <f t="shared" si="0"/>
        <v>0</v>
      </c>
      <c r="BH7" s="53"/>
      <c r="BI7" s="54" t="str">
        <f t="shared" si="1"/>
        <v>Excluded</v>
      </c>
      <c r="BJ7" s="54" t="str">
        <f t="shared" si="2"/>
        <v>Excluded</v>
      </c>
      <c r="BN7" t="s">
        <v>48</v>
      </c>
      <c r="BO7" s="14" t="s">
        <v>49</v>
      </c>
      <c r="BP7" s="84"/>
      <c r="BR7" s="54" t="s">
        <v>50</v>
      </c>
      <c r="BS7" s="54" t="s">
        <v>51</v>
      </c>
      <c r="BT7" s="54" t="s">
        <v>32</v>
      </c>
      <c r="BU7" s="54" t="s">
        <v>51</v>
      </c>
      <c r="BV7" s="54" t="s">
        <v>32</v>
      </c>
      <c r="BW7" s="54" t="s">
        <v>51</v>
      </c>
      <c r="BX7" s="85" t="s">
        <v>32</v>
      </c>
      <c r="BY7" s="54" t="s">
        <v>51</v>
      </c>
      <c r="BZ7" s="85" t="s">
        <v>32</v>
      </c>
      <c r="CA7" s="54" t="s">
        <v>51</v>
      </c>
      <c r="CB7" s="85" t="s">
        <v>32</v>
      </c>
      <c r="CC7" s="54" t="s">
        <v>51</v>
      </c>
      <c r="CD7" s="85" t="s">
        <v>32</v>
      </c>
      <c r="CE7" s="86" t="s">
        <v>52</v>
      </c>
    </row>
    <row r="8" spans="1:105" ht="15" customHeight="1" thickBot="1" x14ac:dyDescent="0.3">
      <c r="D8" s="43"/>
      <c r="E8" s="75"/>
      <c r="F8" s="87" t="str">
        <f>'[1]Stage 2'!F8:G8</f>
        <v xml:space="preserve">Kerrigan, Keith </v>
      </c>
      <c r="G8" s="88"/>
      <c r="H8" s="89" t="str">
        <f>'[1]Stage 3'!H8:I8</f>
        <v xml:space="preserve">Hussey, Derek R </v>
      </c>
      <c r="I8" s="90"/>
      <c r="J8" s="89" t="str">
        <f>'[1]Stage 4'!J8:K8</f>
        <v>Houston, McGinley &amp; Murray</v>
      </c>
      <c r="K8" s="90"/>
      <c r="L8" s="89" t="str">
        <f>'[1]Stage 5'!L8:M8</f>
        <v>Andy Patton</v>
      </c>
      <c r="M8" s="90"/>
      <c r="N8" s="89">
        <f>IF($N7="Transfer",$BA8,$BT3)</f>
        <v>0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53</v>
      </c>
      <c r="BA8" s="12">
        <f>IF(BE49&lt;&gt;0,BE49,IF(BE50&lt;&gt;0,BE50,IF(BE51&lt;&gt;0,BE51,IF(BE52&lt;&gt;0,BE52,0))))</f>
        <v>0</v>
      </c>
      <c r="BE8" s="50" t="str">
        <f>'[1]Verification of Boxes'!J13</f>
        <v xml:space="preserve">Hussey, Derek R 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L8" s="14"/>
      <c r="BM8" s="14"/>
      <c r="BN8" s="54" t="str">
        <f>IF(A11&lt;&gt;0,A11,0)</f>
        <v>Elected</v>
      </c>
      <c r="BO8" s="49">
        <f t="shared" ref="BO8:BO27" si="3">IF(AA14&gt;=$M$3,"Elected",AA14)</f>
        <v>1342.5600000000002</v>
      </c>
      <c r="BP8" s="94"/>
      <c r="BR8" s="95" t="str">
        <f>'[1]Verification of Boxes'!J10</f>
        <v>Devine, Caroline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">
      <c r="D9" s="43"/>
      <c r="E9" s="96"/>
      <c r="F9" s="61" t="s">
        <v>54</v>
      </c>
      <c r="G9" s="62"/>
      <c r="H9" s="61" t="s">
        <v>54</v>
      </c>
      <c r="I9" s="62"/>
      <c r="J9" s="61" t="s">
        <v>54</v>
      </c>
      <c r="K9" s="62"/>
      <c r="L9" s="61" t="s">
        <v>54</v>
      </c>
      <c r="M9" s="62"/>
      <c r="N9" s="61" t="s">
        <v>54</v>
      </c>
      <c r="O9" s="62"/>
      <c r="P9" s="61" t="s">
        <v>54</v>
      </c>
      <c r="Q9" s="62"/>
      <c r="R9" s="61" t="s">
        <v>54</v>
      </c>
      <c r="S9" s="62"/>
      <c r="T9" s="61" t="s">
        <v>54</v>
      </c>
      <c r="U9" s="62"/>
      <c r="V9" s="97" t="s">
        <v>54</v>
      </c>
      <c r="W9" s="98"/>
      <c r="AA9" s="99"/>
      <c r="AB9" s="99"/>
      <c r="AC9" s="99"/>
      <c r="AJ9" t="s">
        <v>55</v>
      </c>
      <c r="AK9" s="66" t="s">
        <v>56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 xml:space="preserve">Kerrigan, Keith </v>
      </c>
      <c r="BF9" s="51"/>
      <c r="BG9" s="52">
        <f t="shared" si="0"/>
        <v>0</v>
      </c>
      <c r="BH9" s="53"/>
      <c r="BI9" s="54" t="str">
        <f t="shared" si="1"/>
        <v>Elected</v>
      </c>
      <c r="BJ9" s="54">
        <f t="shared" si="2"/>
        <v>0</v>
      </c>
      <c r="BL9" s="14"/>
      <c r="BM9" s="14"/>
      <c r="BN9" s="54">
        <f t="shared" ref="BN9:BN27" si="11">IF(A12&lt;&gt;0,A12,0)</f>
        <v>0</v>
      </c>
      <c r="BO9" s="49">
        <f t="shared" si="3"/>
        <v>1151.3399999999999</v>
      </c>
      <c r="BP9" s="94"/>
      <c r="BR9" s="95" t="str">
        <f>'[1]Verification of Boxes'!J11</f>
        <v>Edwards, Steven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25">
      <c r="A10" s="102" t="s">
        <v>57</v>
      </c>
      <c r="B10" s="103" t="s">
        <v>58</v>
      </c>
      <c r="C10" s="103" t="s">
        <v>59</v>
      </c>
      <c r="D10" s="104" t="s">
        <v>60</v>
      </c>
      <c r="E10" s="105" t="s">
        <v>61</v>
      </c>
      <c r="F10" s="97"/>
      <c r="G10" s="98" t="s">
        <v>62</v>
      </c>
      <c r="H10" s="106"/>
      <c r="I10" s="107" t="s">
        <v>62</v>
      </c>
      <c r="J10" s="108"/>
      <c r="K10" s="107" t="s">
        <v>62</v>
      </c>
      <c r="L10" s="106"/>
      <c r="M10" s="107" t="s">
        <v>62</v>
      </c>
      <c r="N10" s="106"/>
      <c r="O10" s="107" t="s">
        <v>62</v>
      </c>
      <c r="P10" s="106"/>
      <c r="Q10" s="107" t="s">
        <v>62</v>
      </c>
      <c r="R10" s="106"/>
      <c r="S10" s="107" t="s">
        <v>62</v>
      </c>
      <c r="T10" s="106"/>
      <c r="U10" s="107" t="s">
        <v>62</v>
      </c>
      <c r="V10" s="106"/>
      <c r="W10" s="107" t="s">
        <v>62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63</v>
      </c>
      <c r="BA10" s="14" t="s">
        <v>64</v>
      </c>
      <c r="BB10" s="14"/>
      <c r="BC10" s="109"/>
      <c r="BE10" s="50" t="str">
        <f>'[1]Verification of Boxes'!J15</f>
        <v>Mc Ginley, Adam</v>
      </c>
      <c r="BF10" s="51"/>
      <c r="BG10" s="52">
        <f t="shared" si="0"/>
        <v>0</v>
      </c>
      <c r="BH10" s="53"/>
      <c r="BI10" s="54" t="str">
        <f t="shared" si="1"/>
        <v>Excluded</v>
      </c>
      <c r="BJ10" s="54" t="str">
        <f t="shared" si="2"/>
        <v>Excluded</v>
      </c>
      <c r="BL10" s="14"/>
      <c r="BM10" s="14"/>
      <c r="BN10" s="54" t="str">
        <f t="shared" si="11"/>
        <v>Excluded</v>
      </c>
      <c r="BO10" s="49">
        <f t="shared" si="3"/>
        <v>0</v>
      </c>
      <c r="BP10" s="94"/>
      <c r="BR10" s="95" t="str">
        <f>'[1]Verification of Boxes'!J12</f>
        <v>Houston, Leza Marie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">
        <v>57</v>
      </c>
      <c r="B11" s="111">
        <f>'[1]Stage 5'!B11</f>
        <v>0</v>
      </c>
      <c r="C11" s="112" t="str">
        <f>'[1]Verification of Boxes'!J10</f>
        <v>Devine, Caroline</v>
      </c>
      <c r="D11" s="110" t="str">
        <f>'[1]Verification of Boxes'!K10</f>
        <v>Sinn Féin</v>
      </c>
      <c r="E11" s="113">
        <f>'[1]Verification of Boxes'!L10</f>
        <v>1246</v>
      </c>
      <c r="F11" s="114">
        <f>'[1]Stage 2'!F11</f>
        <v>0.14000000000000001</v>
      </c>
      <c r="G11" s="115">
        <f>'[1]Stage 2'!G11</f>
        <v>1246.1400000000001</v>
      </c>
      <c r="H11" s="114">
        <f>'[1]Stage 3'!H11</f>
        <v>0.14000000000000001</v>
      </c>
      <c r="I11" s="115">
        <f>'[1]Stage 3'!I11</f>
        <v>1246.2800000000002</v>
      </c>
      <c r="J11" s="114">
        <f>'[1]Stage 4'!J11</f>
        <v>60</v>
      </c>
      <c r="K11" s="115">
        <f>'[1]Stage 4'!K11</f>
        <v>1306.2800000000002</v>
      </c>
      <c r="L11" s="114">
        <f>'[1]Stage 5'!L11</f>
        <v>36.28</v>
      </c>
      <c r="M11" s="115">
        <f>'[1]Stage 5'!M11</f>
        <v>1342.5600000000002</v>
      </c>
      <c r="N11" s="114">
        <f t="shared" ref="N11:N30" si="12">IF($C11&lt;&gt;0,$BK49,0)</f>
        <v>0</v>
      </c>
      <c r="O11" s="116">
        <f t="shared" ref="O11:O31" si="13">IF(N$8=0,0,M11+N11)</f>
        <v>0</v>
      </c>
      <c r="P11" s="114"/>
      <c r="Q11" s="116">
        <f t="shared" ref="Q11:Q31" si="14">IF(P$8=0,0,O11+P11)</f>
        <v>0</v>
      </c>
      <c r="R11" s="114"/>
      <c r="S11" s="116">
        <f t="shared" ref="S11:S31" si="15">IF(R$8=0,0,Q11+R11)</f>
        <v>0</v>
      </c>
      <c r="T11" s="114"/>
      <c r="U11" s="116">
        <f t="shared" ref="U11:U31" si="16">IF(T$8=0,0,S11+T11)</f>
        <v>0</v>
      </c>
      <c r="V11" s="117"/>
      <c r="W11" s="118">
        <f t="shared" ref="W11:W31" si="17">IF(V$8=0,0,U11+V11)</f>
        <v>0</v>
      </c>
      <c r="AA11" s="14"/>
      <c r="AZ11" t="s">
        <v>19</v>
      </c>
      <c r="BA11" s="14" t="s">
        <v>65</v>
      </c>
      <c r="BB11" s="14"/>
      <c r="BC11" s="105">
        <f>'[1]Verification of Boxes'!G4</f>
        <v>1425</v>
      </c>
      <c r="BE11" s="50" t="str">
        <f>'[1]Verification of Boxes'!J16</f>
        <v>McHugh, Ruairí</v>
      </c>
      <c r="BF11" s="51"/>
      <c r="BG11" s="52">
        <f t="shared" si="0"/>
        <v>0</v>
      </c>
      <c r="BH11" s="53"/>
      <c r="BI11" s="54" t="str">
        <f t="shared" si="1"/>
        <v>Elected</v>
      </c>
      <c r="BJ11" s="54">
        <f t="shared" si="2"/>
        <v>0</v>
      </c>
      <c r="BL11" s="14"/>
      <c r="BM11" s="14"/>
      <c r="BN11" s="54" t="str">
        <f t="shared" si="11"/>
        <v>Elected</v>
      </c>
      <c r="BO11" s="49" t="str">
        <f t="shared" si="3"/>
        <v>Elected</v>
      </c>
      <c r="BP11" s="94"/>
      <c r="BR11" s="95" t="str">
        <f>'[1]Verification of Boxes'!J13</f>
        <v xml:space="preserve">Hussey, Derek R 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>
        <f>IF('[1]Stage 5'!A12&lt;&gt;0,'[1]Stage 5'!A12,IF(O12&gt;=$M$3,"Elected",IF(BP9&lt;&gt;0,"Excluded",0)))</f>
        <v>0</v>
      </c>
      <c r="B12" s="111">
        <f>'[1]Stage 5'!B12</f>
        <v>0</v>
      </c>
      <c r="C12" s="120" t="str">
        <f>'[1]Verification of Boxes'!J11</f>
        <v>Edwards, Steven</v>
      </c>
      <c r="D12" s="119" t="str">
        <f>'[1]Verification of Boxes'!K11</f>
        <v>SDLP</v>
      </c>
      <c r="E12" s="121">
        <f>'[1]Verification of Boxes'!L11</f>
        <v>723</v>
      </c>
      <c r="F12" s="114">
        <f>'[1]Stage 2'!F12</f>
        <v>3.7800000000000002</v>
      </c>
      <c r="G12" s="115">
        <f>'[1]Stage 2'!G12</f>
        <v>726.78</v>
      </c>
      <c r="H12" s="114">
        <f>'[1]Stage 3'!H12</f>
        <v>21.42</v>
      </c>
      <c r="I12" s="115">
        <f>'[1]Stage 3'!I12</f>
        <v>748.19999999999993</v>
      </c>
      <c r="J12" s="114">
        <f>'[1]Stage 4'!J12</f>
        <v>140.54</v>
      </c>
      <c r="K12" s="115">
        <f>'[1]Stage 4'!K12</f>
        <v>888.7399999999999</v>
      </c>
      <c r="L12" s="114">
        <f>'[1]Stage 5'!L12</f>
        <v>262.60000000000002</v>
      </c>
      <c r="M12" s="115">
        <f>'[1]Stage 5'!M12</f>
        <v>1151.3399999999999</v>
      </c>
      <c r="N12" s="114">
        <f t="shared" si="12"/>
        <v>0</v>
      </c>
      <c r="O12" s="116">
        <f t="shared" si="13"/>
        <v>0</v>
      </c>
      <c r="P12" s="114"/>
      <c r="Q12" s="116">
        <f t="shared" si="14"/>
        <v>0</v>
      </c>
      <c r="R12" s="114"/>
      <c r="S12" s="116">
        <f t="shared" si="15"/>
        <v>0</v>
      </c>
      <c r="T12" s="114"/>
      <c r="U12" s="116">
        <f t="shared" si="16"/>
        <v>0</v>
      </c>
      <c r="V12" s="117"/>
      <c r="W12" s="118">
        <f t="shared" si="17"/>
        <v>0</v>
      </c>
      <c r="AJ12" s="99"/>
      <c r="AZ12" t="s">
        <v>66</v>
      </c>
      <c r="BA12" s="14" t="s">
        <v>67</v>
      </c>
      <c r="BB12" s="14"/>
      <c r="BC12" s="122">
        <f>AG3</f>
        <v>17</v>
      </c>
      <c r="BE12" s="50" t="str">
        <f>'[1]Verification of Boxes'!J17</f>
        <v xml:space="preserve">Murray, Anne </v>
      </c>
      <c r="BF12" s="51"/>
      <c r="BG12" s="52">
        <f t="shared" si="0"/>
        <v>0</v>
      </c>
      <c r="BH12" s="53"/>
      <c r="BI12" s="54" t="str">
        <f t="shared" si="1"/>
        <v>Excluded</v>
      </c>
      <c r="BJ12" s="54" t="str">
        <f t="shared" si="2"/>
        <v>Excluded</v>
      </c>
      <c r="BL12" s="14"/>
      <c r="BM12" s="14"/>
      <c r="BN12" s="54" t="str">
        <f t="shared" si="11"/>
        <v>Elected</v>
      </c>
      <c r="BO12" s="49" t="str">
        <f t="shared" si="3"/>
        <v>Elected</v>
      </c>
      <c r="BP12" s="94"/>
      <c r="BR12" s="95" t="str">
        <f>'[1]Verification of Boxes'!J14</f>
        <v xml:space="preserve">Kerrigan, Keith 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25">
      <c r="A13" s="119" t="str">
        <f>IF('[1]Stage 5'!A13&lt;&gt;0,'[1]Stage 5'!A13,IF(O13&gt;=$M$3,"Elected",IF(BP10&lt;&gt;0,"Excluded",0)))</f>
        <v>Excluded</v>
      </c>
      <c r="B13" s="111">
        <f>'[1]Stage 5'!B13</f>
        <v>0</v>
      </c>
      <c r="C13" s="120" t="str">
        <f>'[1]Verification of Boxes'!J12</f>
        <v>Houston, Leza Marie</v>
      </c>
      <c r="D13" s="119" t="str">
        <f>'[1]Verification of Boxes'!K12</f>
        <v>Aontú for Life, Unity, Economic Justice</v>
      </c>
      <c r="E13" s="121">
        <f>'[1]Verification of Boxes'!L12</f>
        <v>99</v>
      </c>
      <c r="F13" s="114">
        <f>'[1]Stage 2'!F13</f>
        <v>0</v>
      </c>
      <c r="G13" s="115">
        <f>'[1]Stage 2'!G13</f>
        <v>99</v>
      </c>
      <c r="H13" s="114">
        <f>'[1]Stage 3'!H13</f>
        <v>3.7800000000000002</v>
      </c>
      <c r="I13" s="115">
        <f>'[1]Stage 3'!I13</f>
        <v>102.78</v>
      </c>
      <c r="J13" s="114">
        <f>'[1]Stage 4'!J13</f>
        <v>-102.78</v>
      </c>
      <c r="K13" s="115">
        <f>'[1]Stage 4'!K13</f>
        <v>0</v>
      </c>
      <c r="L13" s="114">
        <f>'[1]Stage 5'!L13</f>
        <v>0</v>
      </c>
      <c r="M13" s="115">
        <f>'[1]Stage 5'!M13</f>
        <v>0</v>
      </c>
      <c r="N13" s="114">
        <f t="shared" si="12"/>
        <v>0</v>
      </c>
      <c r="O13" s="116">
        <f t="shared" si="13"/>
        <v>0</v>
      </c>
      <c r="P13" s="114"/>
      <c r="Q13" s="116">
        <f t="shared" si="14"/>
        <v>0</v>
      </c>
      <c r="R13" s="114"/>
      <c r="S13" s="116">
        <f t="shared" si="15"/>
        <v>0</v>
      </c>
      <c r="T13" s="114"/>
      <c r="U13" s="116">
        <f t="shared" si="16"/>
        <v>0</v>
      </c>
      <c r="V13" s="117"/>
      <c r="W13" s="118">
        <f t="shared" si="17"/>
        <v>0</v>
      </c>
      <c r="Z13" s="102" t="s">
        <v>59</v>
      </c>
      <c r="AA13" s="123" t="s">
        <v>68</v>
      </c>
      <c r="AB13" s="103"/>
      <c r="AC13" s="103" t="s">
        <v>69</v>
      </c>
      <c r="AD13" s="124"/>
      <c r="AE13" s="103" t="s">
        <v>70</v>
      </c>
      <c r="AF13" s="124" t="s">
        <v>71</v>
      </c>
      <c r="AG13" s="125"/>
      <c r="AI13" s="5"/>
      <c r="AJ13" s="126"/>
      <c r="AK13" s="103"/>
      <c r="AL13" s="127" t="s">
        <v>72</v>
      </c>
      <c r="AM13" s="127" t="s">
        <v>69</v>
      </c>
      <c r="AN13" s="127" t="s">
        <v>73</v>
      </c>
      <c r="AO13" s="127" t="s">
        <v>74</v>
      </c>
      <c r="AP13" s="128"/>
      <c r="AQ13" s="127"/>
      <c r="AR13" s="129"/>
      <c r="AZ13" t="s">
        <v>75</v>
      </c>
      <c r="BA13" s="14" t="s">
        <v>76</v>
      </c>
      <c r="BB13" s="14"/>
      <c r="BC13" s="130"/>
      <c r="BE13" s="50" t="str">
        <f>'[1]Verification of Boxes'!J18</f>
        <v xml:space="preserve">Ó Fearghail, Antaine </v>
      </c>
      <c r="BF13" s="51"/>
      <c r="BG13" s="52">
        <f t="shared" si="0"/>
        <v>0</v>
      </c>
      <c r="BH13" s="53"/>
      <c r="BI13" s="54" t="str">
        <f t="shared" si="1"/>
        <v>Elected</v>
      </c>
      <c r="BJ13" s="54">
        <f t="shared" si="2"/>
        <v>0</v>
      </c>
      <c r="BL13" s="14"/>
      <c r="BM13" s="14"/>
      <c r="BN13" s="54" t="str">
        <f t="shared" si="11"/>
        <v>Excluded</v>
      </c>
      <c r="BO13" s="49">
        <f t="shared" si="3"/>
        <v>0</v>
      </c>
      <c r="BP13" s="94"/>
      <c r="BR13" s="95" t="str">
        <f>'[1]Verification of Boxes'!J15</f>
        <v>Mc Ginley, Adam</v>
      </c>
      <c r="BS13" s="131"/>
      <c r="BT13" s="54">
        <f t="shared" si="4"/>
        <v>0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0</v>
      </c>
    </row>
    <row r="14" spans="1:105" ht="15" customHeight="1" thickBot="1" x14ac:dyDescent="0.25">
      <c r="A14" s="119" t="str">
        <f>IF('[1]Stage 5'!A14&lt;&gt;0,'[1]Stage 5'!A14,IF(O14&gt;=$M$3,"Elected",IF(BP11&lt;&gt;0,"Excluded",0)))</f>
        <v>Elected</v>
      </c>
      <c r="B14" s="111">
        <f>'[1]Stage 5'!B14</f>
        <v>0</v>
      </c>
      <c r="C14" s="120" t="str">
        <f>'[1]Verification of Boxes'!J13</f>
        <v xml:space="preserve">Hussey, Derek R </v>
      </c>
      <c r="D14" s="119" t="str">
        <f>'[1]Verification of Boxes'!K13</f>
        <v xml:space="preserve">UUP </v>
      </c>
      <c r="E14" s="121">
        <f>'[1]Verification of Boxes'!L13</f>
        <v>1377</v>
      </c>
      <c r="F14" s="114">
        <f>'[1]Stage 2'!F14</f>
        <v>215.88000000000002</v>
      </c>
      <c r="G14" s="115">
        <f>'[1]Stage 2'!G14</f>
        <v>1592.88</v>
      </c>
      <c r="H14" s="114">
        <f>'[1]Stage 3'!H14</f>
        <v>-167.88000000000011</v>
      </c>
      <c r="I14" s="115">
        <f>'[1]Stage 3'!I14</f>
        <v>1425</v>
      </c>
      <c r="J14" s="114">
        <f>'[1]Stage 4'!J14</f>
        <v>0</v>
      </c>
      <c r="K14" s="115">
        <f>'[1]Stage 4'!K14</f>
        <v>1425</v>
      </c>
      <c r="L14" s="114">
        <f>'[1]Stage 5'!L14</f>
        <v>0</v>
      </c>
      <c r="M14" s="115">
        <f>'[1]Stage 5'!M14</f>
        <v>1425</v>
      </c>
      <c r="N14" s="114">
        <f t="shared" si="12"/>
        <v>0</v>
      </c>
      <c r="O14" s="116">
        <f t="shared" si="13"/>
        <v>0</v>
      </c>
      <c r="P14" s="114"/>
      <c r="Q14" s="116">
        <f t="shared" si="14"/>
        <v>0</v>
      </c>
      <c r="R14" s="114"/>
      <c r="S14" s="116">
        <f t="shared" si="15"/>
        <v>0</v>
      </c>
      <c r="T14" s="114"/>
      <c r="U14" s="116">
        <f t="shared" si="16"/>
        <v>0</v>
      </c>
      <c r="V14" s="117"/>
      <c r="W14" s="118">
        <f t="shared" si="17"/>
        <v>0</v>
      </c>
      <c r="Z14" s="133" t="str">
        <f>'[1]Verification of Boxes'!J10</f>
        <v>Devine, Caroline</v>
      </c>
      <c r="AA14" s="134">
        <f>M11</f>
        <v>1342.5600000000002</v>
      </c>
      <c r="AB14" s="135"/>
      <c r="AC14" s="136">
        <f t="shared" ref="AC14:AC33" si="18">IF(AA14&gt;0,AA14-AG$4,0)</f>
        <v>-82.439999999999827</v>
      </c>
      <c r="AD14" s="137"/>
      <c r="AE14" s="135" t="str">
        <f>IF(Z14=0,0,IF(AA14&gt;=AG$4,"elected",IF(AA14=0,"excluded","continuing")))</f>
        <v>continuing</v>
      </c>
      <c r="AF14" s="135">
        <f t="shared" ref="AF14:AF33" si="19">IF(AE14="elected",AC14,0)</f>
        <v>0</v>
      </c>
      <c r="AG14" s="138">
        <f t="shared" ref="AG14:AG33" si="20">IF(AF14=0,0,(IF(AC14&gt;=0,"transfer largest surplus","progress to exclude")))</f>
        <v>0</v>
      </c>
      <c r="AJ14" s="139"/>
      <c r="AL14" s="55"/>
      <c r="AM14" s="55"/>
      <c r="AN14" s="55"/>
      <c r="AO14" s="55"/>
      <c r="AP14" s="140"/>
      <c r="AQ14" s="55"/>
      <c r="AR14" s="141"/>
      <c r="AZ14" t="s">
        <v>77</v>
      </c>
      <c r="BA14" s="14" t="s">
        <v>78</v>
      </c>
      <c r="BB14" s="14"/>
      <c r="BC14" s="109"/>
      <c r="BE14" s="50" t="str">
        <f>'[1]Verification of Boxes'!J19</f>
        <v xml:space="preserve">Patton, Andy </v>
      </c>
      <c r="BF14" s="51"/>
      <c r="BG14" s="52">
        <f t="shared" si="0"/>
        <v>0</v>
      </c>
      <c r="BH14" s="53"/>
      <c r="BI14" s="54" t="str">
        <f t="shared" si="1"/>
        <v>Excluded</v>
      </c>
      <c r="BJ14" s="54" t="str">
        <f t="shared" si="2"/>
        <v>Excluded</v>
      </c>
      <c r="BL14" s="14"/>
      <c r="BM14" s="14"/>
      <c r="BN14" s="54" t="str">
        <f t="shared" si="11"/>
        <v>Elected</v>
      </c>
      <c r="BO14" s="49" t="str">
        <f t="shared" si="3"/>
        <v>Elected</v>
      </c>
      <c r="BP14" s="94"/>
      <c r="BR14" s="95" t="str">
        <f>'[1]Verification of Boxes'!J16</f>
        <v>McHugh, Ruairí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5'!A15&lt;&gt;0,'[1]Stage 5'!A15,IF(O15&gt;=$M$3,"Elected",IF(BP12&lt;&gt;0,"Excluded",0)))</f>
        <v>Elected</v>
      </c>
      <c r="B15" s="111">
        <f>'[1]Stage 5'!B15</f>
        <v>0</v>
      </c>
      <c r="C15" s="120" t="str">
        <f>'[1]Verification of Boxes'!J14</f>
        <v xml:space="preserve">Kerrigan, Keith </v>
      </c>
      <c r="D15" s="119" t="str">
        <f>'[1]Verification of Boxes'!K14</f>
        <v>DUP</v>
      </c>
      <c r="E15" s="121">
        <f>'[1]Verification of Boxes'!L14</f>
        <v>1669</v>
      </c>
      <c r="F15" s="114">
        <f>'[1]Stage 2'!F15</f>
        <v>-244</v>
      </c>
      <c r="G15" s="115">
        <f>'[1]Stage 2'!G15</f>
        <v>1425</v>
      </c>
      <c r="H15" s="114">
        <f>'[1]Stage 3'!H15</f>
        <v>0</v>
      </c>
      <c r="I15" s="115">
        <f>'[1]Stage 3'!I15</f>
        <v>1425</v>
      </c>
      <c r="J15" s="114">
        <f>'[1]Stage 4'!J15</f>
        <v>0</v>
      </c>
      <c r="K15" s="115">
        <f>'[1]Stage 4'!K15</f>
        <v>1425</v>
      </c>
      <c r="L15" s="114">
        <f>'[1]Stage 5'!L15</f>
        <v>0</v>
      </c>
      <c r="M15" s="115">
        <f>'[1]Stage 5'!M15</f>
        <v>1425</v>
      </c>
      <c r="N15" s="114">
        <f t="shared" si="12"/>
        <v>0</v>
      </c>
      <c r="O15" s="116">
        <f t="shared" si="13"/>
        <v>0</v>
      </c>
      <c r="P15" s="114"/>
      <c r="Q15" s="116">
        <f t="shared" si="14"/>
        <v>0</v>
      </c>
      <c r="R15" s="114"/>
      <c r="S15" s="116">
        <f t="shared" si="15"/>
        <v>0</v>
      </c>
      <c r="T15" s="114"/>
      <c r="U15" s="116">
        <f t="shared" si="16"/>
        <v>0</v>
      </c>
      <c r="V15" s="117"/>
      <c r="W15" s="118">
        <f t="shared" si="17"/>
        <v>0</v>
      </c>
      <c r="Z15" s="142" t="str">
        <f>'[1]Verification of Boxes'!J11</f>
        <v>Edwards, Steven</v>
      </c>
      <c r="AA15" s="143">
        <f>M12</f>
        <v>1151.3399999999999</v>
      </c>
      <c r="AB15" s="54"/>
      <c r="AC15" s="52">
        <f t="shared" si="18"/>
        <v>-273.66000000000008</v>
      </c>
      <c r="AD15" s="144"/>
      <c r="AE15" s="54" t="str">
        <f t="shared" ref="AE15:AE33" si="21">IF(Z15=0,0,IF(AA15&gt;=AG$4,"elected",IF(AA15=0,"excluded","continuing")))</f>
        <v>continuing</v>
      </c>
      <c r="AF15" s="54">
        <f t="shared" si="19"/>
        <v>0</v>
      </c>
      <c r="AG15" s="145">
        <f t="shared" si="20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 t="str">
        <f t="shared" si="11"/>
        <v>Excluded</v>
      </c>
      <c r="BO15" s="49">
        <f t="shared" si="3"/>
        <v>0</v>
      </c>
      <c r="BP15" s="94"/>
      <c r="BR15" s="95" t="str">
        <f>'[1]Verification of Boxes'!J17</f>
        <v xml:space="preserve">Murray, Anne 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25">
      <c r="A16" s="119" t="str">
        <f>IF('[1]Stage 5'!A16&lt;&gt;0,'[1]Stage 5'!A16,IF(O16&gt;=$M$3,"Elected",IF(BP13&lt;&gt;0,"Excluded",0)))</f>
        <v>Excluded</v>
      </c>
      <c r="B16" s="111">
        <f>'[1]Stage 5'!B16</f>
        <v>0</v>
      </c>
      <c r="C16" s="120" t="str">
        <f>'[1]Verification of Boxes'!J15</f>
        <v>Mc Ginley, Adam</v>
      </c>
      <c r="D16" s="119" t="str">
        <f>'[1]Verification of Boxes'!K15</f>
        <v xml:space="preserve">People Before Profit Alliance </v>
      </c>
      <c r="E16" s="121">
        <f>'[1]Verification of Boxes'!L15</f>
        <v>112</v>
      </c>
      <c r="F16" s="114">
        <f>'[1]Stage 2'!F16</f>
        <v>0.56000000000000005</v>
      </c>
      <c r="G16" s="115">
        <f>'[1]Stage 2'!G16</f>
        <v>112.56</v>
      </c>
      <c r="H16" s="114">
        <f>'[1]Stage 3'!H16</f>
        <v>8.120000000000001</v>
      </c>
      <c r="I16" s="115">
        <f>'[1]Stage 3'!I16</f>
        <v>120.68</v>
      </c>
      <c r="J16" s="114">
        <f>'[1]Stage 4'!J16</f>
        <v>-120.68</v>
      </c>
      <c r="K16" s="115">
        <f>'[1]Stage 4'!K16</f>
        <v>0</v>
      </c>
      <c r="L16" s="114">
        <f>'[1]Stage 5'!L16</f>
        <v>0</v>
      </c>
      <c r="M16" s="115">
        <f>'[1]Stage 5'!M16</f>
        <v>0</v>
      </c>
      <c r="N16" s="114">
        <f t="shared" si="12"/>
        <v>0</v>
      </c>
      <c r="O16" s="116">
        <f t="shared" si="13"/>
        <v>0</v>
      </c>
      <c r="P16" s="114"/>
      <c r="Q16" s="116">
        <f t="shared" si="14"/>
        <v>0</v>
      </c>
      <c r="R16" s="114"/>
      <c r="S16" s="116">
        <f t="shared" si="15"/>
        <v>0</v>
      </c>
      <c r="T16" s="114"/>
      <c r="U16" s="116">
        <f t="shared" si="16"/>
        <v>0</v>
      </c>
      <c r="V16" s="117"/>
      <c r="W16" s="118">
        <f t="shared" si="17"/>
        <v>0</v>
      </c>
      <c r="Z16" s="142" t="str">
        <f>'[1]Verification of Boxes'!J12</f>
        <v>Houston, Leza Marie</v>
      </c>
      <c r="AA16" s="143">
        <f t="shared" ref="AA16:AA33" si="22">M13</f>
        <v>0</v>
      </c>
      <c r="AB16" s="54"/>
      <c r="AC16" s="52">
        <f t="shared" si="18"/>
        <v>0</v>
      </c>
      <c r="AD16" s="144"/>
      <c r="AE16" s="54" t="str">
        <f t="shared" si="21"/>
        <v>excluded</v>
      </c>
      <c r="AF16" s="54">
        <f t="shared" si="19"/>
        <v>0</v>
      </c>
      <c r="AG16" s="145">
        <f t="shared" si="20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79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 t="str">
        <f t="shared" si="11"/>
        <v>Elected</v>
      </c>
      <c r="BO16" s="49">
        <f t="shared" si="3"/>
        <v>1371.56</v>
      </c>
      <c r="BP16" s="94"/>
      <c r="BR16" s="95" t="str">
        <f>'[1]Verification of Boxes'!J18</f>
        <v xml:space="preserve">Ó Fearghail, Antaine 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5'!A17&lt;&gt;0,'[1]Stage 5'!A17,IF(O17&gt;=$M$3,"Elected",IF(BP14&lt;&gt;0,"Excluded",0)))</f>
        <v>Elected</v>
      </c>
      <c r="B17" s="111">
        <f>'[1]Stage 5'!B17</f>
        <v>0</v>
      </c>
      <c r="C17" s="120" t="str">
        <f>'[1]Verification of Boxes'!J16</f>
        <v>McHugh, Ruairí</v>
      </c>
      <c r="D17" s="119" t="str">
        <f>'[1]Verification of Boxes'!K16</f>
        <v>Sinn Féin</v>
      </c>
      <c r="E17" s="121">
        <f>'[1]Verification of Boxes'!L16</f>
        <v>1442</v>
      </c>
      <c r="F17" s="114">
        <f>'[1]Stage 2'!F17</f>
        <v>0</v>
      </c>
      <c r="G17" s="115">
        <f>'[1]Stage 2'!G17</f>
        <v>1442</v>
      </c>
      <c r="H17" s="114">
        <f>'[1]Stage 3'!H17</f>
        <v>0</v>
      </c>
      <c r="I17" s="115">
        <f>'[1]Stage 3'!I17</f>
        <v>1442</v>
      </c>
      <c r="J17" s="114">
        <f>'[1]Stage 4'!J17</f>
        <v>0</v>
      </c>
      <c r="K17" s="115">
        <f>'[1]Stage 4'!K17</f>
        <v>1442</v>
      </c>
      <c r="L17" s="114">
        <f>'[1]Stage 5'!L17</f>
        <v>0</v>
      </c>
      <c r="M17" s="115">
        <f>'[1]Stage 5'!M17</f>
        <v>1442</v>
      </c>
      <c r="N17" s="114">
        <f t="shared" si="12"/>
        <v>0</v>
      </c>
      <c r="O17" s="116">
        <f t="shared" si="13"/>
        <v>0</v>
      </c>
      <c r="P17" s="114"/>
      <c r="Q17" s="116">
        <f t="shared" si="14"/>
        <v>0</v>
      </c>
      <c r="R17" s="114"/>
      <c r="S17" s="116">
        <f t="shared" si="15"/>
        <v>0</v>
      </c>
      <c r="T17" s="114"/>
      <c r="U17" s="116">
        <f t="shared" si="16"/>
        <v>0</v>
      </c>
      <c r="V17" s="117"/>
      <c r="W17" s="118">
        <f t="shared" si="17"/>
        <v>0</v>
      </c>
      <c r="Z17" s="142" t="str">
        <f>'[1]Verification of Boxes'!J13</f>
        <v xml:space="preserve">Hussey, Derek R </v>
      </c>
      <c r="AA17" s="143">
        <f t="shared" si="22"/>
        <v>1425</v>
      </c>
      <c r="AB17" s="54"/>
      <c r="AC17" s="52">
        <f t="shared" si="18"/>
        <v>0</v>
      </c>
      <c r="AD17" s="144"/>
      <c r="AE17" s="54" t="str">
        <f t="shared" si="21"/>
        <v>elected</v>
      </c>
      <c r="AF17" s="54">
        <f t="shared" si="19"/>
        <v>0</v>
      </c>
      <c r="AG17" s="145">
        <f t="shared" si="20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 t="str">
        <f t="shared" si="11"/>
        <v>Excluded</v>
      </c>
      <c r="BO17" s="49">
        <f t="shared" si="3"/>
        <v>0</v>
      </c>
      <c r="BP17" s="94"/>
      <c r="BR17" s="95" t="str">
        <f>'[1]Verification of Boxes'!J19</f>
        <v xml:space="preserve">Patton, Andy 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 t="str">
        <f>IF('[1]Stage 5'!A18&lt;&gt;0,'[1]Stage 5'!A18,IF(O18&gt;=$M$3,"Elected",IF(BP15&lt;&gt;0,"Excluded",0)))</f>
        <v>Excluded</v>
      </c>
      <c r="B18" s="111">
        <f>'[1]Stage 5'!B18</f>
        <v>0</v>
      </c>
      <c r="C18" s="120" t="str">
        <f>'[1]Verification of Boxes'!J17</f>
        <v xml:space="preserve">Murray, Anne </v>
      </c>
      <c r="D18" s="119" t="str">
        <f>'[1]Verification of Boxes'!K17</f>
        <v xml:space="preserve">Alliance Party </v>
      </c>
      <c r="E18" s="121">
        <f>'[1]Verification of Boxes'!L17</f>
        <v>177</v>
      </c>
      <c r="F18" s="114">
        <f>'[1]Stage 2'!F18</f>
        <v>1.2600000000000002</v>
      </c>
      <c r="G18" s="115">
        <f>'[1]Stage 2'!G18</f>
        <v>178.26</v>
      </c>
      <c r="H18" s="114">
        <f>'[1]Stage 3'!H18</f>
        <v>28.980000000000004</v>
      </c>
      <c r="I18" s="115">
        <f>'[1]Stage 3'!I18</f>
        <v>207.24</v>
      </c>
      <c r="J18" s="114">
        <f>'[1]Stage 4'!J18</f>
        <v>-207.24</v>
      </c>
      <c r="K18" s="115">
        <f>'[1]Stage 4'!K18</f>
        <v>0</v>
      </c>
      <c r="L18" s="114">
        <f>'[1]Stage 5'!L18</f>
        <v>0</v>
      </c>
      <c r="M18" s="115">
        <f>'[1]Stage 5'!M18</f>
        <v>0</v>
      </c>
      <c r="N18" s="114">
        <f t="shared" si="12"/>
        <v>0</v>
      </c>
      <c r="O18" s="116">
        <f t="shared" si="13"/>
        <v>0</v>
      </c>
      <c r="P18" s="114"/>
      <c r="Q18" s="116">
        <f t="shared" si="14"/>
        <v>0</v>
      </c>
      <c r="R18" s="114"/>
      <c r="S18" s="116">
        <f t="shared" si="15"/>
        <v>0</v>
      </c>
      <c r="T18" s="114"/>
      <c r="U18" s="116">
        <f t="shared" si="16"/>
        <v>0</v>
      </c>
      <c r="V18" s="117"/>
      <c r="W18" s="118">
        <f t="shared" si="17"/>
        <v>0</v>
      </c>
      <c r="Z18" s="142" t="str">
        <f>'[1]Verification of Boxes'!J14</f>
        <v xml:space="preserve">Kerrigan, Keith </v>
      </c>
      <c r="AA18" s="143">
        <f t="shared" si="22"/>
        <v>1425</v>
      </c>
      <c r="AB18" s="54"/>
      <c r="AC18" s="52">
        <f t="shared" si="18"/>
        <v>0</v>
      </c>
      <c r="AD18" s="144"/>
      <c r="AE18" s="54" t="str">
        <f t="shared" si="21"/>
        <v>elected</v>
      </c>
      <c r="AF18" s="54">
        <f t="shared" si="19"/>
        <v>0</v>
      </c>
      <c r="AG18" s="145">
        <f t="shared" si="20"/>
        <v>0</v>
      </c>
      <c r="AJ18" s="139"/>
      <c r="AN18" s="55"/>
      <c r="AR18" s="141"/>
      <c r="AZ18" t="s">
        <v>80</v>
      </c>
      <c r="BA18" s="14" t="s">
        <v>81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 t="s">
        <v>57</v>
      </c>
      <c r="B19" s="111">
        <f>'[1]Stage 5'!B19</f>
        <v>0</v>
      </c>
      <c r="C19" s="120" t="str">
        <f>'[1]Verification of Boxes'!J18</f>
        <v xml:space="preserve">Ó Fearghail, Antaine </v>
      </c>
      <c r="D19" s="119" t="str">
        <f>'[1]Verification of Boxes'!K18</f>
        <v>Sinn Féin</v>
      </c>
      <c r="E19" s="121">
        <f>'[1]Verification of Boxes'!L18</f>
        <v>1197</v>
      </c>
      <c r="F19" s="114">
        <f>'[1]Stage 2'!F19</f>
        <v>0</v>
      </c>
      <c r="G19" s="115">
        <f>'[1]Stage 2'!G19</f>
        <v>1197</v>
      </c>
      <c r="H19" s="114">
        <f>'[1]Stage 3'!H19</f>
        <v>0.28000000000000003</v>
      </c>
      <c r="I19" s="115">
        <f>'[1]Stage 3'!I19</f>
        <v>1197.28</v>
      </c>
      <c r="J19" s="114">
        <f>'[1]Stage 4'!J19</f>
        <v>58</v>
      </c>
      <c r="K19" s="115">
        <f>'[1]Stage 4'!K19</f>
        <v>1255.28</v>
      </c>
      <c r="L19" s="114">
        <f>'[1]Stage 5'!L19</f>
        <v>116.28</v>
      </c>
      <c r="M19" s="115">
        <f>'[1]Stage 5'!M19</f>
        <v>1371.56</v>
      </c>
      <c r="N19" s="114">
        <f t="shared" si="12"/>
        <v>0</v>
      </c>
      <c r="O19" s="116">
        <f t="shared" si="13"/>
        <v>0</v>
      </c>
      <c r="P19" s="114"/>
      <c r="Q19" s="116">
        <f t="shared" si="14"/>
        <v>0</v>
      </c>
      <c r="R19" s="114"/>
      <c r="S19" s="116">
        <f t="shared" si="15"/>
        <v>0</v>
      </c>
      <c r="T19" s="114"/>
      <c r="U19" s="116">
        <f t="shared" si="16"/>
        <v>0</v>
      </c>
      <c r="V19" s="117"/>
      <c r="W19" s="118">
        <f t="shared" si="17"/>
        <v>0</v>
      </c>
      <c r="Z19" s="142" t="str">
        <f>'[1]Verification of Boxes'!J15</f>
        <v>Mc Ginley, Adam</v>
      </c>
      <c r="AA19" s="143">
        <f t="shared" si="22"/>
        <v>0</v>
      </c>
      <c r="AB19" s="54"/>
      <c r="AC19" s="52">
        <f t="shared" si="18"/>
        <v>0</v>
      </c>
      <c r="AD19" s="144"/>
      <c r="AE19" s="54" t="str">
        <f t="shared" si="21"/>
        <v>excluded</v>
      </c>
      <c r="AF19" s="54">
        <f t="shared" si="19"/>
        <v>0</v>
      </c>
      <c r="AG19" s="145">
        <f t="shared" si="20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82</v>
      </c>
      <c r="BA19" s="14" t="s">
        <v>83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 t="str">
        <f>IF('[1]Stage 5'!A20&lt;&gt;0,'[1]Stage 5'!A20,IF(O20&gt;=$M$3,"Elected",IF(BP17&lt;&gt;0,"Excluded",0)))</f>
        <v>Excluded</v>
      </c>
      <c r="B20" s="111">
        <f>'[1]Stage 5'!B20</f>
        <v>0</v>
      </c>
      <c r="C20" s="120" t="str">
        <f>'[1]Verification of Boxes'!J19</f>
        <v xml:space="preserve">Patton, Andy </v>
      </c>
      <c r="D20" s="119" t="str">
        <f>'[1]Verification of Boxes'!K19</f>
        <v xml:space="preserve">Indepdendent </v>
      </c>
      <c r="E20" s="121">
        <f>'[1]Verification of Boxes'!L19</f>
        <v>507</v>
      </c>
      <c r="F20" s="114">
        <f>'[1]Stage 2'!F20</f>
        <v>7.4200000000000008</v>
      </c>
      <c r="G20" s="115">
        <f>'[1]Stage 2'!G20</f>
        <v>514.41999999999996</v>
      </c>
      <c r="H20" s="114">
        <f>'[1]Stage 3'!H20</f>
        <v>72.52000000000001</v>
      </c>
      <c r="I20" s="115">
        <f>'[1]Stage 3'!I20</f>
        <v>586.93999999999994</v>
      </c>
      <c r="J20" s="114">
        <f>'[1]Stage 4'!J20</f>
        <v>102.3</v>
      </c>
      <c r="K20" s="115">
        <f>'[1]Stage 4'!K20</f>
        <v>689.2399999999999</v>
      </c>
      <c r="L20" s="114">
        <f>'[1]Stage 5'!L20</f>
        <v>-689.2399999999999</v>
      </c>
      <c r="M20" s="115">
        <f>'[1]Stage 5'!M20</f>
        <v>0</v>
      </c>
      <c r="N20" s="114">
        <f t="shared" si="12"/>
        <v>0</v>
      </c>
      <c r="O20" s="116">
        <f t="shared" si="13"/>
        <v>0</v>
      </c>
      <c r="P20" s="114"/>
      <c r="Q20" s="116">
        <f t="shared" si="14"/>
        <v>0</v>
      </c>
      <c r="R20" s="114"/>
      <c r="S20" s="116">
        <f t="shared" si="15"/>
        <v>0</v>
      </c>
      <c r="T20" s="114"/>
      <c r="U20" s="116">
        <f t="shared" si="16"/>
        <v>0</v>
      </c>
      <c r="V20" s="117"/>
      <c r="W20" s="118">
        <f t="shared" si="17"/>
        <v>0</v>
      </c>
      <c r="Z20" s="142" t="str">
        <f>'[1]Verification of Boxes'!J16</f>
        <v>McHugh, Ruairí</v>
      </c>
      <c r="AA20" s="143">
        <f t="shared" si="22"/>
        <v>1442</v>
      </c>
      <c r="AB20" s="54"/>
      <c r="AC20" s="52">
        <f t="shared" si="18"/>
        <v>17</v>
      </c>
      <c r="AD20" s="144"/>
      <c r="AE20" s="54" t="str">
        <f t="shared" si="21"/>
        <v>elected</v>
      </c>
      <c r="AF20" s="54">
        <f t="shared" si="19"/>
        <v>17</v>
      </c>
      <c r="AG20" s="145" t="str">
        <f t="shared" si="20"/>
        <v>transfer largest surplus</v>
      </c>
      <c r="AJ20" s="151" t="s">
        <v>84</v>
      </c>
      <c r="AK20" s="152"/>
      <c r="AL20" s="153">
        <f>AL46</f>
        <v>1151.3399999999999</v>
      </c>
      <c r="AM20" s="85"/>
      <c r="AN20" s="153">
        <f>AL20+AG2</f>
        <v>1168.3399999999999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5'!A21&lt;&gt;0,'[1]Stage 5'!A21,IF(O21&gt;=$M$3,"Elected",IF(BP18&lt;&gt;0,"Excluded",0)))</f>
        <v>0</v>
      </c>
      <c r="B21" s="111">
        <f>'[1]Stage 5'!B21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 t="shared" si="12"/>
        <v>0</v>
      </c>
      <c r="O21" s="116">
        <f t="shared" si="13"/>
        <v>0</v>
      </c>
      <c r="P21" s="114"/>
      <c r="Q21" s="116">
        <f t="shared" si="14"/>
        <v>0</v>
      </c>
      <c r="R21" s="114"/>
      <c r="S21" s="116">
        <f t="shared" si="15"/>
        <v>0</v>
      </c>
      <c r="T21" s="114"/>
      <c r="U21" s="116">
        <f t="shared" si="16"/>
        <v>0</v>
      </c>
      <c r="V21" s="117"/>
      <c r="W21" s="118">
        <f t="shared" si="17"/>
        <v>0</v>
      </c>
      <c r="Z21" s="142" t="str">
        <f>'[1]Verification of Boxes'!J17</f>
        <v xml:space="preserve">Murray, Anne </v>
      </c>
      <c r="AA21" s="143">
        <f t="shared" si="22"/>
        <v>0</v>
      </c>
      <c r="AB21" s="54"/>
      <c r="AC21" s="52">
        <f t="shared" si="18"/>
        <v>0</v>
      </c>
      <c r="AD21" s="144"/>
      <c r="AE21" s="54" t="str">
        <f t="shared" si="21"/>
        <v>excluded</v>
      </c>
      <c r="AF21" s="54">
        <f t="shared" si="19"/>
        <v>0</v>
      </c>
      <c r="AG21" s="145">
        <f t="shared" si="20"/>
        <v>0</v>
      </c>
      <c r="AJ21" s="160" t="s">
        <v>85</v>
      </c>
      <c r="AK21" s="161"/>
      <c r="AL21" s="143">
        <f>IF(AL20=1000000,0,AN46)</f>
        <v>1342.5600000000002</v>
      </c>
      <c r="AM21" s="54">
        <f>AL21-AL20</f>
        <v>191.22000000000025</v>
      </c>
      <c r="AN21" s="54">
        <f>IF(AL21=1000000,0,IF(AN20=0,0,AN20+AL21))</f>
        <v>2510.9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86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5'!A22&lt;&gt;0,'[1]Stage 5'!A22,IF(O22&gt;=$M$3,"Elected",IF(BP19&lt;&gt;0,"Excluded",0)))</f>
        <v>0</v>
      </c>
      <c r="B22" s="111">
        <f>'[1]Stage 5'!B22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>'[1]Stage 5'!L22</f>
        <v>0</v>
      </c>
      <c r="M22" s="115">
        <f>'[1]Stage 5'!M22</f>
        <v>0</v>
      </c>
      <c r="N22" s="114">
        <f t="shared" si="12"/>
        <v>0</v>
      </c>
      <c r="O22" s="116">
        <f t="shared" si="13"/>
        <v>0</v>
      </c>
      <c r="P22" s="114"/>
      <c r="Q22" s="116">
        <f t="shared" si="14"/>
        <v>0</v>
      </c>
      <c r="R22" s="114"/>
      <c r="S22" s="116">
        <f t="shared" si="15"/>
        <v>0</v>
      </c>
      <c r="T22" s="114"/>
      <c r="U22" s="116">
        <f t="shared" si="16"/>
        <v>0</v>
      </c>
      <c r="V22" s="117"/>
      <c r="W22" s="118">
        <f t="shared" si="17"/>
        <v>0</v>
      </c>
      <c r="Z22" s="142" t="str">
        <f>'[1]Verification of Boxes'!J18</f>
        <v xml:space="preserve">Ó Fearghail, Antaine </v>
      </c>
      <c r="AA22" s="143">
        <f t="shared" si="22"/>
        <v>1371.56</v>
      </c>
      <c r="AB22" s="54"/>
      <c r="AC22" s="52">
        <f t="shared" si="18"/>
        <v>-53.440000000000055</v>
      </c>
      <c r="AD22" s="144"/>
      <c r="AE22" s="54" t="str">
        <f t="shared" si="21"/>
        <v>continuing</v>
      </c>
      <c r="AF22" s="54">
        <f t="shared" si="19"/>
        <v>0</v>
      </c>
      <c r="AG22" s="145">
        <f t="shared" si="20"/>
        <v>0</v>
      </c>
      <c r="AJ22" s="160" t="s">
        <v>85</v>
      </c>
      <c r="AK22" s="161"/>
      <c r="AL22" s="143">
        <f>IF(AL21=1000000,0,AP46)</f>
        <v>1371.56</v>
      </c>
      <c r="AM22" s="54">
        <f>IF(AL22=1000000,0,IF(AM21=0,0,AL22-AL21))</f>
        <v>28.999999999999773</v>
      </c>
      <c r="AN22" s="54">
        <f>IF(AL22=1000000,0,IF(AN21=0,0,AN21+AL22))</f>
        <v>3882.46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87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5'!A23&lt;&gt;0,'[1]Stage 5'!A23,IF(O23&gt;=$M$3,"Elected",IF(BP20&lt;&gt;0,"Excluded",0)))</f>
        <v>0</v>
      </c>
      <c r="B23" s="111">
        <f>'[1]Stage 5'!B23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 t="shared" si="12"/>
        <v>0</v>
      </c>
      <c r="O23" s="116">
        <f t="shared" si="13"/>
        <v>0</v>
      </c>
      <c r="P23" s="114"/>
      <c r="Q23" s="116">
        <f t="shared" si="14"/>
        <v>0</v>
      </c>
      <c r="R23" s="114"/>
      <c r="S23" s="116">
        <f t="shared" si="15"/>
        <v>0</v>
      </c>
      <c r="T23" s="114"/>
      <c r="U23" s="116">
        <f t="shared" si="16"/>
        <v>0</v>
      </c>
      <c r="V23" s="117"/>
      <c r="W23" s="118">
        <f t="shared" si="17"/>
        <v>0</v>
      </c>
      <c r="Z23" s="142" t="str">
        <f>'[1]Verification of Boxes'!J19</f>
        <v xml:space="preserve">Patton, Andy </v>
      </c>
      <c r="AA23" s="143">
        <f t="shared" si="22"/>
        <v>0</v>
      </c>
      <c r="AB23" s="54"/>
      <c r="AC23" s="52">
        <f t="shared" si="18"/>
        <v>0</v>
      </c>
      <c r="AD23" s="144"/>
      <c r="AE23" s="54" t="str">
        <f t="shared" si="21"/>
        <v>excluded</v>
      </c>
      <c r="AF23" s="54">
        <f t="shared" si="19"/>
        <v>0</v>
      </c>
      <c r="AG23" s="145">
        <f t="shared" si="20"/>
        <v>0</v>
      </c>
      <c r="AJ23" s="160" t="s">
        <v>85</v>
      </c>
      <c r="AK23" s="161"/>
      <c r="AL23" s="143">
        <f>IF(AL22=1000000,0,AR46)</f>
        <v>1425</v>
      </c>
      <c r="AM23" s="54">
        <f>IF(AL23=1000000,0,IF(AM22=0,0,AL23-AL22))</f>
        <v>53.440000000000055</v>
      </c>
      <c r="AN23" s="54">
        <f>IF(AL23=1000000,0,IF(AN22=0,0,AN22+AL23))</f>
        <v>5307.46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88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5'!A24&lt;&gt;0,'[1]Stage 5'!A24,IF(O24&gt;=$M$3,"Elected",IF(BP21&lt;&gt;0,"Excluded",0)))</f>
        <v>0</v>
      </c>
      <c r="B24" s="111">
        <f>'[1]Stage 5'!B24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 t="shared" si="12"/>
        <v>0</v>
      </c>
      <c r="O24" s="116">
        <f t="shared" si="13"/>
        <v>0</v>
      </c>
      <c r="P24" s="114"/>
      <c r="Q24" s="116">
        <f t="shared" si="14"/>
        <v>0</v>
      </c>
      <c r="R24" s="114"/>
      <c r="S24" s="116">
        <f t="shared" si="15"/>
        <v>0</v>
      </c>
      <c r="T24" s="114"/>
      <c r="U24" s="116">
        <f t="shared" si="16"/>
        <v>0</v>
      </c>
      <c r="V24" s="117"/>
      <c r="W24" s="118">
        <f t="shared" si="17"/>
        <v>0</v>
      </c>
      <c r="Z24" s="142">
        <f>'[1]Verification of Boxes'!J20</f>
        <v>0</v>
      </c>
      <c r="AA24" s="143">
        <f t="shared" si="22"/>
        <v>0</v>
      </c>
      <c r="AB24" s="54"/>
      <c r="AC24" s="52">
        <f t="shared" si="18"/>
        <v>0</v>
      </c>
      <c r="AD24" s="144"/>
      <c r="AE24" s="54">
        <f t="shared" si="21"/>
        <v>0</v>
      </c>
      <c r="AF24" s="54">
        <f t="shared" si="19"/>
        <v>0</v>
      </c>
      <c r="AG24" s="145">
        <f t="shared" si="20"/>
        <v>0</v>
      </c>
      <c r="AJ24" s="160" t="s">
        <v>85</v>
      </c>
      <c r="AK24" s="161"/>
      <c r="AL24" s="143">
        <f>IF(AR46=1000000,0,AU46)</f>
        <v>1442</v>
      </c>
      <c r="AM24" s="54">
        <f>IF(AL24=1000000,0,IF(AM23=0,0,AL24-AL23))</f>
        <v>17</v>
      </c>
      <c r="AN24" s="54">
        <f>IF(AL24=1000000,0,IF(AN23=0,0,AN23+AL24))</f>
        <v>6749.46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89</v>
      </c>
      <c r="BA24" s="14" t="s">
        <v>90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5'!A25&lt;&gt;0,'[1]Stage 5'!A25,IF(O25&gt;=$M$3,"Elected",IF(BP22&lt;&gt;0,"Excluded",0)))</f>
        <v>0</v>
      </c>
      <c r="B25" s="111">
        <f>'[1]Stage 5'!B25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 t="shared" si="12"/>
        <v>0</v>
      </c>
      <c r="O25" s="116">
        <f t="shared" si="13"/>
        <v>0</v>
      </c>
      <c r="P25" s="114"/>
      <c r="Q25" s="116">
        <f t="shared" si="14"/>
        <v>0</v>
      </c>
      <c r="R25" s="114"/>
      <c r="S25" s="116">
        <f t="shared" si="15"/>
        <v>0</v>
      </c>
      <c r="T25" s="114"/>
      <c r="U25" s="116">
        <f t="shared" si="16"/>
        <v>0</v>
      </c>
      <c r="V25" s="117"/>
      <c r="W25" s="118">
        <f t="shared" si="17"/>
        <v>0</v>
      </c>
      <c r="Z25" s="142">
        <f>'[1]Verification of Boxes'!J21</f>
        <v>0</v>
      </c>
      <c r="AA25" s="143">
        <f t="shared" si="22"/>
        <v>0</v>
      </c>
      <c r="AB25" s="54"/>
      <c r="AC25" s="52">
        <f t="shared" si="18"/>
        <v>0</v>
      </c>
      <c r="AD25" s="144"/>
      <c r="AE25" s="54">
        <f t="shared" si="21"/>
        <v>0</v>
      </c>
      <c r="AF25" s="54">
        <f t="shared" si="19"/>
        <v>0</v>
      </c>
      <c r="AG25" s="145">
        <f t="shared" si="20"/>
        <v>0</v>
      </c>
      <c r="AJ25" s="169" t="s">
        <v>85</v>
      </c>
      <c r="AK25" s="170"/>
      <c r="AL25" s="171">
        <f>IF(AL24=1000000,0,AW46)</f>
        <v>1000000.0000000001</v>
      </c>
      <c r="AM25" s="172">
        <f>IF(AL25=1000000,0,IF(AM24=0,0,AL25-AL24))</f>
        <v>0</v>
      </c>
      <c r="AN25" s="172">
        <f>IF(AL25=1000000,0,IF(AN24=0,0,AN24+AL25))</f>
        <v>0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91</v>
      </c>
      <c r="BA25" s="14" t="s">
        <v>92</v>
      </c>
      <c r="BB25" s="14"/>
      <c r="BC25" s="122">
        <f>IF(BC19&gt;BC12,BC12-BC24,0)</f>
        <v>0</v>
      </c>
      <c r="BE25" s="50" t="s">
        <v>93</v>
      </c>
      <c r="BF25" s="54">
        <f>SUM(BF5:BF24)</f>
        <v>0</v>
      </c>
      <c r="BG25" s="52">
        <f>SUM(BG5:BG24)</f>
        <v>0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5'!A26&lt;&gt;0,'[1]Stage 5'!A26,IF(O26&gt;=$M$3,"Elected",IF(BP23&lt;&gt;0,"Excluded",0)))</f>
        <v>0</v>
      </c>
      <c r="B26" s="111">
        <f>'[1]Stage 5'!B26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 t="shared" si="12"/>
        <v>0</v>
      </c>
      <c r="O26" s="116">
        <f t="shared" si="13"/>
        <v>0</v>
      </c>
      <c r="P26" s="114"/>
      <c r="Q26" s="116">
        <f t="shared" si="14"/>
        <v>0</v>
      </c>
      <c r="R26" s="114"/>
      <c r="S26" s="116">
        <f t="shared" si="15"/>
        <v>0</v>
      </c>
      <c r="T26" s="114"/>
      <c r="U26" s="116">
        <f t="shared" si="16"/>
        <v>0</v>
      </c>
      <c r="V26" s="117"/>
      <c r="W26" s="118">
        <f t="shared" si="17"/>
        <v>0</v>
      </c>
      <c r="Z26" s="142">
        <f>'[1]Verification of Boxes'!J22</f>
        <v>0</v>
      </c>
      <c r="AA26" s="143">
        <f t="shared" si="22"/>
        <v>0</v>
      </c>
      <c r="AB26" s="54"/>
      <c r="AC26" s="52">
        <f t="shared" si="18"/>
        <v>0</v>
      </c>
      <c r="AD26" s="144"/>
      <c r="AE26" s="54">
        <f t="shared" si="21"/>
        <v>0</v>
      </c>
      <c r="AF26" s="54">
        <f t="shared" si="19"/>
        <v>0</v>
      </c>
      <c r="AG26" s="145">
        <f t="shared" si="20"/>
        <v>0</v>
      </c>
      <c r="AT26" s="54"/>
      <c r="AU26" s="85"/>
      <c r="AV26" s="85">
        <f>SUM(AV27:AV32)</f>
        <v>6</v>
      </c>
      <c r="AW26" s="85"/>
      <c r="BA26" s="14"/>
      <c r="BB26" s="14"/>
      <c r="BC26" s="146"/>
      <c r="BE26" s="50" t="s">
        <v>94</v>
      </c>
      <c r="BF26" s="51"/>
      <c r="BG26" s="52">
        <f>IF(AT5="T",BC25+BC31,0)</f>
        <v>0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5'!A27&lt;&gt;0,'[1]Stage 5'!A27,IF(O27&gt;=$M$3,"Elected",IF(BP24&lt;&gt;0,"Excluded",0)))</f>
        <v>0</v>
      </c>
      <c r="B27" s="111">
        <f>'[1]Stage 5'!B27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 t="shared" si="12"/>
        <v>0</v>
      </c>
      <c r="O27" s="116">
        <f t="shared" si="13"/>
        <v>0</v>
      </c>
      <c r="P27" s="114"/>
      <c r="Q27" s="116">
        <f t="shared" si="14"/>
        <v>0</v>
      </c>
      <c r="R27" s="114"/>
      <c r="S27" s="116">
        <f t="shared" si="15"/>
        <v>0</v>
      </c>
      <c r="T27" s="114"/>
      <c r="U27" s="116">
        <f t="shared" si="16"/>
        <v>0</v>
      </c>
      <c r="V27" s="117"/>
      <c r="W27" s="118">
        <f t="shared" si="17"/>
        <v>0</v>
      </c>
      <c r="Z27" s="142">
        <f>'[1]Verification of Boxes'!J23</f>
        <v>0</v>
      </c>
      <c r="AA27" s="143">
        <f t="shared" si="22"/>
        <v>0</v>
      </c>
      <c r="AB27" s="54"/>
      <c r="AC27" s="52">
        <f t="shared" si="18"/>
        <v>0</v>
      </c>
      <c r="AD27" s="144"/>
      <c r="AE27" s="54">
        <f t="shared" si="21"/>
        <v>0</v>
      </c>
      <c r="AF27" s="54">
        <f t="shared" si="19"/>
        <v>0</v>
      </c>
      <c r="AG27" s="145">
        <f t="shared" si="20"/>
        <v>0</v>
      </c>
      <c r="AJ27" s="179"/>
      <c r="AK27" s="179"/>
      <c r="AT27" s="54">
        <f>AW27</f>
        <v>0</v>
      </c>
      <c r="AU27" s="54">
        <f t="shared" ref="AU27:AU32" si="23">IF(AO20&lt;&gt;0,1,0)</f>
        <v>1</v>
      </c>
      <c r="AV27" s="54">
        <f>AU27</f>
        <v>1</v>
      </c>
      <c r="AW27" s="54">
        <f t="shared" ref="AW27:AW32" si="24">IF(AN20&lt;AM21,1,0)</f>
        <v>0</v>
      </c>
      <c r="AZ27" t="s">
        <v>95</v>
      </c>
      <c r="BA27" s="14"/>
      <c r="BB27" s="14"/>
      <c r="BC27" s="146"/>
      <c r="BE27" s="180" t="s">
        <v>96</v>
      </c>
      <c r="BF27" s="172">
        <f>BF25+BF26</f>
        <v>0</v>
      </c>
      <c r="BG27" s="181">
        <f>SUM(BG25:BG26)</f>
        <v>0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5'!A28&lt;&gt;0,'[1]Stage 5'!A28,IF(O28&gt;=$M$3,"Elected",IF(BP25&lt;&gt;0,"Excluded",0)))</f>
        <v>0</v>
      </c>
      <c r="B28" s="111">
        <f>'[1]Stage 5'!B28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 t="shared" si="12"/>
        <v>0</v>
      </c>
      <c r="O28" s="116">
        <f t="shared" si="13"/>
        <v>0</v>
      </c>
      <c r="P28" s="114"/>
      <c r="Q28" s="116">
        <f t="shared" si="14"/>
        <v>0</v>
      </c>
      <c r="R28" s="114"/>
      <c r="S28" s="116">
        <f t="shared" si="15"/>
        <v>0</v>
      </c>
      <c r="T28" s="114"/>
      <c r="U28" s="116">
        <f t="shared" si="16"/>
        <v>0</v>
      </c>
      <c r="V28" s="117"/>
      <c r="W28" s="118">
        <f t="shared" si="17"/>
        <v>0</v>
      </c>
      <c r="Z28" s="142">
        <f>'[1]Verification of Boxes'!J24</f>
        <v>0</v>
      </c>
      <c r="AA28" s="143">
        <f t="shared" si="22"/>
        <v>0</v>
      </c>
      <c r="AB28" s="54"/>
      <c r="AC28" s="52">
        <f t="shared" si="18"/>
        <v>0</v>
      </c>
      <c r="AD28" s="144"/>
      <c r="AE28" s="54">
        <f t="shared" si="21"/>
        <v>0</v>
      </c>
      <c r="AF28" s="54">
        <f t="shared" si="19"/>
        <v>0</v>
      </c>
      <c r="AG28" s="145">
        <f t="shared" si="20"/>
        <v>0</v>
      </c>
      <c r="AL28" s="63" t="s">
        <v>97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1</v>
      </c>
      <c r="AW28" s="54">
        <f t="shared" si="24"/>
        <v>0</v>
      </c>
      <c r="BA28" s="14"/>
      <c r="BB28" s="14"/>
      <c r="BC28" s="146"/>
      <c r="BR28" s="183" t="s">
        <v>98</v>
      </c>
      <c r="BS28" s="184"/>
      <c r="BT28" s="120">
        <f t="shared" si="4"/>
        <v>0</v>
      </c>
      <c r="BU28" s="184"/>
      <c r="BV28" s="120">
        <f t="shared" si="5"/>
        <v>0</v>
      </c>
      <c r="BW28" s="184"/>
      <c r="BX28" s="120">
        <f t="shared" si="6"/>
        <v>0</v>
      </c>
      <c r="BY28" s="184"/>
      <c r="BZ28" s="120">
        <f t="shared" si="7"/>
        <v>0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0</v>
      </c>
    </row>
    <row r="29" spans="1:83" ht="13.5" thickBot="1" x14ac:dyDescent="0.25">
      <c r="A29" s="119">
        <f>IF('[1]Stage 5'!A29&lt;&gt;0,'[1]Stage 5'!A29,IF(O29&gt;=$M$3,"Elected",IF(BP26&lt;&gt;0,"Excluded",0)))</f>
        <v>0</v>
      </c>
      <c r="B29" s="111">
        <f>'[1]Stage 5'!B29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 t="shared" si="12"/>
        <v>0</v>
      </c>
      <c r="O29" s="116">
        <f t="shared" si="13"/>
        <v>0</v>
      </c>
      <c r="P29" s="114"/>
      <c r="Q29" s="116">
        <f t="shared" si="14"/>
        <v>0</v>
      </c>
      <c r="R29" s="114"/>
      <c r="S29" s="116">
        <f t="shared" si="15"/>
        <v>0</v>
      </c>
      <c r="T29" s="114"/>
      <c r="U29" s="116">
        <f t="shared" si="16"/>
        <v>0</v>
      </c>
      <c r="V29" s="117"/>
      <c r="W29" s="118">
        <f t="shared" si="17"/>
        <v>0</v>
      </c>
      <c r="Z29" s="142">
        <f>'[1]Verification of Boxes'!J25</f>
        <v>0</v>
      </c>
      <c r="AA29" s="143">
        <f t="shared" si="22"/>
        <v>0</v>
      </c>
      <c r="AB29" s="54"/>
      <c r="AC29" s="52">
        <f t="shared" si="18"/>
        <v>0</v>
      </c>
      <c r="AD29" s="144"/>
      <c r="AE29" s="54">
        <f t="shared" si="21"/>
        <v>0</v>
      </c>
      <c r="AF29" s="54">
        <f t="shared" si="19"/>
        <v>0</v>
      </c>
      <c r="AG29" s="145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1</v>
      </c>
      <c r="AW29" s="54">
        <f t="shared" si="24"/>
        <v>0</v>
      </c>
      <c r="AZ29" t="s">
        <v>99</v>
      </c>
      <c r="BA29" s="14" t="s">
        <v>78</v>
      </c>
      <c r="BB29" s="14"/>
      <c r="BC29" s="168">
        <f>IF(BC19&lt;=BC12,BC14,0)</f>
        <v>0</v>
      </c>
      <c r="BE29" s="14" t="s">
        <v>100</v>
      </c>
      <c r="BF29">
        <f>BC13</f>
        <v>0</v>
      </c>
      <c r="BR29" s="54" t="s">
        <v>101</v>
      </c>
      <c r="BS29" s="85">
        <f>SUM(BS8:BS28)</f>
        <v>0</v>
      </c>
      <c r="BT29" s="54">
        <f t="shared" si="4"/>
        <v>0</v>
      </c>
      <c r="BU29" s="85">
        <f>SUM(BU8:BU28)</f>
        <v>0</v>
      </c>
      <c r="BV29" s="54">
        <f t="shared" si="5"/>
        <v>0</v>
      </c>
      <c r="BW29" s="85">
        <f>SUM(BW8:BW28)</f>
        <v>0</v>
      </c>
      <c r="BX29" s="54">
        <f t="shared" si="6"/>
        <v>0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0</v>
      </c>
    </row>
    <row r="30" spans="1:83" ht="14.25" customHeight="1" thickBot="1" x14ac:dyDescent="0.25">
      <c r="A30" s="185">
        <f>IF('[1]Stage 5'!A30&lt;&gt;0,'[1]Stage 5'!A30,IF(O30&gt;=$M$3,"Elected",IF(BP27&lt;&gt;0,"Excluded",0)))</f>
        <v>0</v>
      </c>
      <c r="B30" s="111">
        <f>'[1]Stage 5'!B30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 t="shared" si="12"/>
        <v>0</v>
      </c>
      <c r="O30" s="116">
        <f t="shared" si="13"/>
        <v>0</v>
      </c>
      <c r="P30" s="114"/>
      <c r="Q30" s="116">
        <f t="shared" si="14"/>
        <v>0</v>
      </c>
      <c r="R30" s="114"/>
      <c r="S30" s="116">
        <f t="shared" si="15"/>
        <v>0</v>
      </c>
      <c r="T30" s="114"/>
      <c r="U30" s="116">
        <f t="shared" si="16"/>
        <v>0</v>
      </c>
      <c r="V30" s="117"/>
      <c r="W30" s="118">
        <f t="shared" si="17"/>
        <v>0</v>
      </c>
      <c r="Z30" s="142">
        <f>'[1]Verification of Boxes'!J26</f>
        <v>0</v>
      </c>
      <c r="AA30" s="143">
        <f t="shared" si="22"/>
        <v>0</v>
      </c>
      <c r="AB30" s="54"/>
      <c r="AC30" s="52">
        <f t="shared" si="18"/>
        <v>0</v>
      </c>
      <c r="AD30" s="144"/>
      <c r="AE30" s="54">
        <f t="shared" si="21"/>
        <v>0</v>
      </c>
      <c r="AF30" s="54">
        <f t="shared" si="19"/>
        <v>0</v>
      </c>
      <c r="AG30" s="145">
        <f t="shared" si="20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3"/>
        <v>0</v>
      </c>
      <c r="AV30" s="54">
        <f>AV29+AU30</f>
        <v>1</v>
      </c>
      <c r="AW30" s="54">
        <f t="shared" si="24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102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25">
      <c r="D31" s="43" t="s">
        <v>103</v>
      </c>
      <c r="E31" s="189"/>
      <c r="F31" s="114">
        <f>'[1]Stage 2'!F31</f>
        <v>14.95999999999998</v>
      </c>
      <c r="G31" s="115">
        <f>'[1]Stage 2'!G31</f>
        <v>14.95999999999998</v>
      </c>
      <c r="H31" s="114">
        <f>'[1]Stage 3'!H31</f>
        <v>32.6400000000001</v>
      </c>
      <c r="I31" s="115">
        <f>'[1]Stage 3'!I31</f>
        <v>47.60000000000008</v>
      </c>
      <c r="J31" s="114">
        <f>'[1]Stage 4'!J31</f>
        <v>69.86</v>
      </c>
      <c r="K31" s="115">
        <f>'[1]Stage 4'!K31</f>
        <v>117.46000000000008</v>
      </c>
      <c r="L31" s="114">
        <f>'[1]Stage 5'!L31</f>
        <v>274.08000000000004</v>
      </c>
      <c r="M31" s="115">
        <f>'[1]Stage 5'!M31</f>
        <v>391.54000000000013</v>
      </c>
      <c r="N31" s="114">
        <f>$BK69</f>
        <v>0</v>
      </c>
      <c r="O31" s="190">
        <f t="shared" si="13"/>
        <v>0</v>
      </c>
      <c r="P31" s="191"/>
      <c r="Q31" s="190">
        <f t="shared" si="14"/>
        <v>0</v>
      </c>
      <c r="R31" s="191"/>
      <c r="S31" s="190">
        <f t="shared" si="15"/>
        <v>0</v>
      </c>
      <c r="T31" s="191"/>
      <c r="U31" s="190">
        <f t="shared" si="16"/>
        <v>0</v>
      </c>
      <c r="V31" s="192"/>
      <c r="W31" s="193">
        <f t="shared" si="17"/>
        <v>0</v>
      </c>
      <c r="Z31" s="142">
        <f>'[1]Verification of Boxes'!J27</f>
        <v>0</v>
      </c>
      <c r="AA31" s="143">
        <f t="shared" si="22"/>
        <v>0</v>
      </c>
      <c r="AB31" s="54"/>
      <c r="AC31" s="52">
        <f t="shared" si="18"/>
        <v>0</v>
      </c>
      <c r="AD31" s="144"/>
      <c r="AE31" s="54">
        <f t="shared" si="21"/>
        <v>0</v>
      </c>
      <c r="AF31" s="54">
        <f t="shared" si="19"/>
        <v>0</v>
      </c>
      <c r="AG31" s="145">
        <f t="shared" si="20"/>
        <v>0</v>
      </c>
      <c r="AL31" s="63" t="s">
        <v>104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1</v>
      </c>
      <c r="AW31" s="54">
        <f t="shared" si="24"/>
        <v>0</v>
      </c>
      <c r="AZ31" t="s">
        <v>105</v>
      </c>
      <c r="BA31" s="14" t="s">
        <v>106</v>
      </c>
      <c r="BB31" s="14"/>
      <c r="BC31" s="122">
        <f>IF(AT5=0,0,IF(AT5="T",IF(BC19&lt;=BC12,BC12-BC19,0)))</f>
        <v>0</v>
      </c>
      <c r="BE31" s="194" t="s">
        <v>107</v>
      </c>
      <c r="BF31" s="34"/>
      <c r="BG31" s="34"/>
      <c r="BI31" s="80"/>
      <c r="BJ31" s="81"/>
      <c r="BK31" s="82"/>
      <c r="BP31">
        <f>COUNT(BP8:BP27)</f>
        <v>0</v>
      </c>
      <c r="BV31" t="s">
        <v>108</v>
      </c>
      <c r="BW31" s="54">
        <f>BT29+BV29+BX29+BZ29+CB29+CD29</f>
        <v>0</v>
      </c>
      <c r="BX31" s="34"/>
      <c r="BY31" s="34"/>
      <c r="BZ31" s="54">
        <f>BW69-BW31</f>
        <v>0</v>
      </c>
      <c r="CB31" s="63" t="s">
        <v>102</v>
      </c>
      <c r="CC31" s="64"/>
      <c r="CD31" s="64"/>
      <c r="CE31" s="65"/>
    </row>
    <row r="32" spans="1:83" ht="13.5" thickBot="1" x14ac:dyDescent="0.25">
      <c r="D32" s="195" t="s">
        <v>108</v>
      </c>
      <c r="E32" s="196">
        <f>SUM(E11:E30)</f>
        <v>8549</v>
      </c>
      <c r="F32" s="197"/>
      <c r="G32" s="115">
        <f>'[1]Stage 2'!G32</f>
        <v>8549</v>
      </c>
      <c r="H32" s="198"/>
      <c r="I32" s="115">
        <f>'[1]Stage 3'!I32</f>
        <v>8549</v>
      </c>
      <c r="J32" s="199"/>
      <c r="K32" s="115">
        <f>'[1]Stage 4'!K32</f>
        <v>8549.0000000000018</v>
      </c>
      <c r="L32" s="199"/>
      <c r="M32" s="115">
        <f>'[1]Stage 5'!M32</f>
        <v>8549</v>
      </c>
      <c r="N32" s="199"/>
      <c r="O32" s="200">
        <f>SUM(O11:O31)</f>
        <v>0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2"/>
        <v>0</v>
      </c>
      <c r="AB32" s="54"/>
      <c r="AC32" s="52">
        <f t="shared" si="18"/>
        <v>0</v>
      </c>
      <c r="AD32" s="144"/>
      <c r="AE32" s="54">
        <f t="shared" si="21"/>
        <v>0</v>
      </c>
      <c r="AF32" s="54">
        <f t="shared" si="19"/>
        <v>0</v>
      </c>
      <c r="AG32" s="145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1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Z33" s="201">
        <f>'[1]Verification of Boxes'!J29</f>
        <v>0</v>
      </c>
      <c r="AA33" s="171">
        <f t="shared" si="22"/>
        <v>0</v>
      </c>
      <c r="AB33" s="172"/>
      <c r="AC33" s="181">
        <f t="shared" si="18"/>
        <v>0</v>
      </c>
      <c r="AD33" s="202"/>
      <c r="AE33" s="172">
        <f t="shared" si="21"/>
        <v>0</v>
      </c>
      <c r="AF33" s="172">
        <f t="shared" si="19"/>
        <v>0</v>
      </c>
      <c r="AG33" s="203">
        <f t="shared" si="20"/>
        <v>0</v>
      </c>
    </row>
    <row r="34" spans="4:75" ht="13.5" thickBot="1" x14ac:dyDescent="0.25">
      <c r="D34" s="195" t="s">
        <v>109</v>
      </c>
      <c r="E34" s="204">
        <f>'[1]Stage 2'!E34</f>
        <v>0.55555555555555558</v>
      </c>
      <c r="F34" s="205"/>
      <c r="G34" s="204">
        <f>'[1]Stage 2'!G34</f>
        <v>0</v>
      </c>
      <c r="H34" s="205"/>
      <c r="I34" s="204">
        <f>'[1]Stage 3'!I34</f>
        <v>0</v>
      </c>
      <c r="J34" s="205"/>
      <c r="K34" s="204">
        <f>'[1]Stage 4'!K34</f>
        <v>0</v>
      </c>
      <c r="L34" s="205"/>
      <c r="M34" s="204">
        <f>'[1]Stage 5'!M34</f>
        <v>0</v>
      </c>
      <c r="N34" s="205"/>
      <c r="O34" s="206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  <c r="M35" s="146"/>
    </row>
    <row r="36" spans="4:75" x14ac:dyDescent="0.2">
      <c r="D36" s="43"/>
      <c r="E36" s="146"/>
      <c r="G36" s="146"/>
      <c r="I36" s="146"/>
      <c r="K36" s="146"/>
      <c r="M36" s="146"/>
    </row>
    <row r="38" spans="4:75" x14ac:dyDescent="0.2">
      <c r="Z38" s="208" t="s">
        <v>110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111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112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">
      <c r="Z42" s="209"/>
      <c r="AA42" s="209"/>
      <c r="AB42" s="209"/>
      <c r="AC42" s="210" t="s">
        <v>71</v>
      </c>
      <c r="AD42" s="210"/>
      <c r="AE42" s="210" t="s">
        <v>113</v>
      </c>
      <c r="AF42" s="209"/>
      <c r="AG42" s="209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">
      <c r="Z43" s="209"/>
      <c r="AA43" s="209"/>
      <c r="AB43" s="209"/>
      <c r="AC43" s="209">
        <f>AG2</f>
        <v>17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114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8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1151.3399999999999</v>
      </c>
      <c r="AN46" s="146">
        <f>AN47+AL46</f>
        <v>1342.5600000000002</v>
      </c>
      <c r="AP46" s="146">
        <f>AP47+AN46</f>
        <v>1371.56</v>
      </c>
      <c r="AR46" s="146">
        <f>AR47+AP46</f>
        <v>1425</v>
      </c>
      <c r="AS46" s="146"/>
      <c r="AU46" s="146">
        <f>AU47+AR46</f>
        <v>1442</v>
      </c>
      <c r="AW46" s="146">
        <f>AW47+AU46</f>
        <v>1000000.0000000001</v>
      </c>
      <c r="AX46" s="146"/>
      <c r="BG46" t="s">
        <v>115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8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1151.3399999999999</v>
      </c>
      <c r="AN47" s="146">
        <f>MIN(AN48:AN67)</f>
        <v>191.22000000000025</v>
      </c>
      <c r="AP47" s="146">
        <f>MIN(AP48:AP67)</f>
        <v>28.999999999999773</v>
      </c>
      <c r="AR47" s="146">
        <f>MIN(AR48:AR67)</f>
        <v>53.440000000000055</v>
      </c>
      <c r="AS47" s="146"/>
      <c r="AU47" s="146">
        <f>MIN(AU48:AU67)</f>
        <v>17</v>
      </c>
      <c r="AW47" s="146">
        <f>MIN(AW48:AW67)</f>
        <v>998558.00000000012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8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29">Z14</f>
        <v>Devine, Caroline</v>
      </c>
      <c r="AK48" s="146">
        <f t="shared" si="29"/>
        <v>1342.5600000000002</v>
      </c>
      <c r="AL48">
        <f>IF(AK48&lt;&gt;0,AK48,1000000)</f>
        <v>1342.5600000000002</v>
      </c>
      <c r="AM48" s="146">
        <f t="shared" ref="AM48:AM67" si="30">AL48-AL$47</f>
        <v>191.22000000000025</v>
      </c>
      <c r="AN48">
        <f>IF(AM48&lt;&gt;0,AM48,1000000)</f>
        <v>191.22000000000025</v>
      </c>
      <c r="AO48" s="146">
        <f t="shared" ref="AO48:AO67" si="31">AN48-AN$47</f>
        <v>0</v>
      </c>
      <c r="AP48">
        <f t="shared" ref="AP48:AP67" si="32">IF(AO48&lt;&gt;0,AO48,1000000)</f>
        <v>1000000</v>
      </c>
      <c r="AQ48" s="146">
        <f t="shared" ref="AQ48:AQ67" si="33">AP48-AP$47</f>
        <v>999971</v>
      </c>
      <c r="AR48">
        <f t="shared" ref="AR48:AR67" si="34">IF(AQ48&lt;&gt;0,AQ48,1000000)</f>
        <v>999971</v>
      </c>
      <c r="AT48" s="146">
        <f t="shared" ref="AT48:AT67" si="35">AR48-AR$47</f>
        <v>999917.56</v>
      </c>
      <c r="AU48">
        <f t="shared" ref="AU48:AU67" si="36">IF(AT48&lt;&gt;0,AT48,1000000)</f>
        <v>999917.56</v>
      </c>
      <c r="AV48" s="146">
        <f t="shared" ref="AV48:AV67" si="37">AU48-AU$47</f>
        <v>999900.56</v>
      </c>
      <c r="AW48">
        <f t="shared" ref="AW48:AW67" si="38">IF(AV48&lt;&gt;0,AV48,1000000)</f>
        <v>999900.56</v>
      </c>
      <c r="BE48" s="41" t="s">
        <v>116</v>
      </c>
      <c r="BI48" s="86" t="s">
        <v>117</v>
      </c>
      <c r="BJ48" s="86" t="s">
        <v>118</v>
      </c>
      <c r="BK48" s="86" t="s">
        <v>119</v>
      </c>
      <c r="BL48" s="41"/>
      <c r="BM48" s="41"/>
      <c r="BN48" s="41" t="s">
        <v>120</v>
      </c>
      <c r="BO48" s="41"/>
      <c r="BP48" s="41"/>
      <c r="BW48" t="s">
        <v>121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8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29"/>
        <v>Edwards, Steven</v>
      </c>
      <c r="AK49" s="146">
        <f t="shared" si="29"/>
        <v>1151.3399999999999</v>
      </c>
      <c r="AL49">
        <f t="shared" ref="AL49:AL67" si="39">IF(AK49&lt;&gt;0,AK49,1000000)</f>
        <v>1151.3399999999999</v>
      </c>
      <c r="AM49" s="146">
        <f t="shared" si="30"/>
        <v>0</v>
      </c>
      <c r="AN49">
        <f t="shared" ref="AN49:AN67" si="40">IF(AM49&lt;&gt;0,AM49,1000000)</f>
        <v>1000000</v>
      </c>
      <c r="AO49" s="146">
        <f t="shared" si="31"/>
        <v>999808.78</v>
      </c>
      <c r="AP49">
        <f t="shared" si="32"/>
        <v>999808.78</v>
      </c>
      <c r="AQ49" s="146">
        <f t="shared" si="33"/>
        <v>999779.78</v>
      </c>
      <c r="AR49">
        <f t="shared" si="34"/>
        <v>999779.78</v>
      </c>
      <c r="AT49" s="146">
        <f t="shared" si="35"/>
        <v>999726.34000000008</v>
      </c>
      <c r="AU49">
        <f t="shared" si="36"/>
        <v>999726.34000000008</v>
      </c>
      <c r="AV49" s="146">
        <f t="shared" si="37"/>
        <v>999709.34000000008</v>
      </c>
      <c r="AW49">
        <f t="shared" si="38"/>
        <v>999709.34000000008</v>
      </c>
      <c r="BE49" s="54">
        <f>IF($BH5="y",$BE5,IF($BH6="y",$BE6,IF($BH7="y",$BE7,IF($BH8="y",$BE8,IF($BH9="y",$BE9,IF($BH10="y",$BE10,0))))))</f>
        <v>0</v>
      </c>
      <c r="BG49" s="157" t="str">
        <f t="shared" ref="BG49:BG68" si="41">BE5</f>
        <v>Devine, Caroline</v>
      </c>
      <c r="BH49" s="159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8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29"/>
        <v>Houston, Leza Marie</v>
      </c>
      <c r="AK50" s="146">
        <f t="shared" si="29"/>
        <v>0</v>
      </c>
      <c r="AL50">
        <f t="shared" si="39"/>
        <v>1000000</v>
      </c>
      <c r="AM50" s="146">
        <f t="shared" si="30"/>
        <v>998848.66</v>
      </c>
      <c r="AN50">
        <f t="shared" si="40"/>
        <v>998848.66</v>
      </c>
      <c r="AO50" s="146">
        <f t="shared" si="31"/>
        <v>998657.44000000006</v>
      </c>
      <c r="AP50">
        <f t="shared" si="32"/>
        <v>998657.44000000006</v>
      </c>
      <c r="AQ50" s="146">
        <f t="shared" si="33"/>
        <v>998628.44000000006</v>
      </c>
      <c r="AR50">
        <f t="shared" si="34"/>
        <v>998628.44000000006</v>
      </c>
      <c r="AT50" s="146">
        <f t="shared" si="35"/>
        <v>998575.00000000012</v>
      </c>
      <c r="AU50">
        <f t="shared" si="36"/>
        <v>998575.00000000012</v>
      </c>
      <c r="AV50" s="146">
        <f t="shared" si="37"/>
        <v>998558.00000000012</v>
      </c>
      <c r="AW50">
        <f t="shared" si="38"/>
        <v>998558.00000000012</v>
      </c>
      <c r="BE50" s="54">
        <f>IF($BH11="y",$BE11,IF($BH12="y",$BE12,IF($BH13="y",$BE13,IF($BH14="y",$BE14,IF($BH15="y",$BE15,IF($BH16="y",$BE16,0))))))</f>
        <v>0</v>
      </c>
      <c r="BG50" s="165" t="str">
        <f t="shared" si="41"/>
        <v>Edwards, Steven</v>
      </c>
      <c r="BH50" s="166"/>
      <c r="BI50" s="54">
        <f t="shared" si="42"/>
        <v>0</v>
      </c>
      <c r="BJ50" s="54">
        <f t="shared" si="43"/>
        <v>0</v>
      </c>
      <c r="BK50" s="54">
        <f t="shared" si="44"/>
        <v>0</v>
      </c>
      <c r="BN50" s="54">
        <f t="shared" ref="BN50:BN68" si="45">IF(BP9="y",-BO9,0)</f>
        <v>0</v>
      </c>
      <c r="BW50" s="54">
        <f t="shared" ref="BW50:BW68" si="46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8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29"/>
        <v xml:space="preserve">Hussey, Derek R </v>
      </c>
      <c r="AK51" s="146">
        <f t="shared" si="29"/>
        <v>1425</v>
      </c>
      <c r="AL51">
        <f t="shared" si="39"/>
        <v>1425</v>
      </c>
      <c r="AM51" s="146">
        <f t="shared" si="30"/>
        <v>273.66000000000008</v>
      </c>
      <c r="AN51">
        <f t="shared" si="40"/>
        <v>273.66000000000008</v>
      </c>
      <c r="AO51" s="146">
        <f t="shared" si="31"/>
        <v>82.439999999999827</v>
      </c>
      <c r="AP51">
        <f t="shared" si="32"/>
        <v>82.439999999999827</v>
      </c>
      <c r="AQ51" s="146">
        <f t="shared" si="33"/>
        <v>53.440000000000055</v>
      </c>
      <c r="AR51">
        <f t="shared" si="34"/>
        <v>53.440000000000055</v>
      </c>
      <c r="AT51" s="146">
        <f t="shared" si="35"/>
        <v>0</v>
      </c>
      <c r="AU51">
        <f t="shared" si="36"/>
        <v>1000000</v>
      </c>
      <c r="AV51" s="146">
        <f t="shared" si="37"/>
        <v>999983</v>
      </c>
      <c r="AW51">
        <f t="shared" si="38"/>
        <v>999983</v>
      </c>
      <c r="BE51" s="54">
        <f>IF($BH17="y",$BE17,IF($BH18="y",$BE18,IF($BH19="y",$BE19,IF($BH20="y",$BE20,IF($BH21="y",$BE21,IF($BH22="y",$BE22,0))))))</f>
        <v>0</v>
      </c>
      <c r="BG51" s="165" t="str">
        <f t="shared" si="41"/>
        <v>Houston, Leza Marie</v>
      </c>
      <c r="BH51" s="166"/>
      <c r="BI51" s="54">
        <f t="shared" si="42"/>
        <v>0</v>
      </c>
      <c r="BJ51" s="54">
        <f t="shared" si="43"/>
        <v>0</v>
      </c>
      <c r="BK51" s="54">
        <f t="shared" si="44"/>
        <v>0</v>
      </c>
      <c r="BN51" s="54">
        <f t="shared" si="45"/>
        <v>0</v>
      </c>
      <c r="BW51" s="54">
        <f t="shared" si="46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8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29"/>
        <v xml:space="preserve">Kerrigan, Keith </v>
      </c>
      <c r="AK52" s="146">
        <f t="shared" si="29"/>
        <v>1425</v>
      </c>
      <c r="AL52">
        <f t="shared" si="39"/>
        <v>1425</v>
      </c>
      <c r="AM52" s="146">
        <f t="shared" si="30"/>
        <v>273.66000000000008</v>
      </c>
      <c r="AN52">
        <f t="shared" si="40"/>
        <v>273.66000000000008</v>
      </c>
      <c r="AO52" s="146">
        <f t="shared" si="31"/>
        <v>82.439999999999827</v>
      </c>
      <c r="AP52">
        <f t="shared" si="32"/>
        <v>82.439999999999827</v>
      </c>
      <c r="AQ52" s="146">
        <f t="shared" si="33"/>
        <v>53.440000000000055</v>
      </c>
      <c r="AR52">
        <f t="shared" si="34"/>
        <v>53.440000000000055</v>
      </c>
      <c r="AT52" s="146">
        <f t="shared" si="35"/>
        <v>0</v>
      </c>
      <c r="AU52">
        <f t="shared" si="36"/>
        <v>1000000</v>
      </c>
      <c r="AV52" s="146">
        <f t="shared" si="37"/>
        <v>999983</v>
      </c>
      <c r="AW52">
        <f t="shared" si="38"/>
        <v>999983</v>
      </c>
      <c r="BE52" s="54">
        <f>IF($BH23="y",$BE23,IF($BH24="y",$BE24,0))</f>
        <v>0</v>
      </c>
      <c r="BG52" s="165" t="str">
        <f t="shared" si="41"/>
        <v xml:space="preserve">Hussey, Derek R </v>
      </c>
      <c r="BH52" s="166"/>
      <c r="BI52" s="54">
        <f t="shared" si="42"/>
        <v>0</v>
      </c>
      <c r="BJ52" s="54">
        <f t="shared" si="43"/>
        <v>0</v>
      </c>
      <c r="BK52" s="54">
        <f t="shared" si="44"/>
        <v>0</v>
      </c>
      <c r="BN52" s="54">
        <f t="shared" si="45"/>
        <v>0</v>
      </c>
      <c r="BW52" s="54">
        <f t="shared" si="46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8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29"/>
        <v>Mc Ginley, Adam</v>
      </c>
      <c r="AK53" s="146">
        <f t="shared" si="29"/>
        <v>0</v>
      </c>
      <c r="AL53">
        <f t="shared" si="39"/>
        <v>1000000</v>
      </c>
      <c r="AM53" s="146">
        <f t="shared" si="30"/>
        <v>998848.66</v>
      </c>
      <c r="AN53">
        <f t="shared" si="40"/>
        <v>998848.66</v>
      </c>
      <c r="AO53" s="146">
        <f t="shared" si="31"/>
        <v>998657.44000000006</v>
      </c>
      <c r="AP53">
        <f t="shared" si="32"/>
        <v>998657.44000000006</v>
      </c>
      <c r="AQ53" s="146">
        <f t="shared" si="33"/>
        <v>998628.44000000006</v>
      </c>
      <c r="AR53">
        <f t="shared" si="34"/>
        <v>998628.44000000006</v>
      </c>
      <c r="AT53" s="146">
        <f t="shared" si="35"/>
        <v>998575.00000000012</v>
      </c>
      <c r="AU53">
        <f t="shared" si="36"/>
        <v>998575.00000000012</v>
      </c>
      <c r="AV53" s="146">
        <f t="shared" si="37"/>
        <v>998558.00000000012</v>
      </c>
      <c r="AW53">
        <f t="shared" si="38"/>
        <v>998558.00000000012</v>
      </c>
      <c r="BG53" s="165" t="str">
        <f t="shared" si="41"/>
        <v xml:space="preserve">Kerrigan, Keith </v>
      </c>
      <c r="BH53" s="166"/>
      <c r="BI53" s="54">
        <f t="shared" si="42"/>
        <v>0</v>
      </c>
      <c r="BJ53" s="54">
        <f t="shared" si="43"/>
        <v>0</v>
      </c>
      <c r="BK53" s="54">
        <f t="shared" si="44"/>
        <v>0</v>
      </c>
      <c r="BN53" s="54">
        <f t="shared" si="45"/>
        <v>0</v>
      </c>
      <c r="BW53" s="54">
        <f t="shared" si="46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8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29"/>
        <v>McHugh, Ruairí</v>
      </c>
      <c r="AK54" s="146">
        <f t="shared" si="29"/>
        <v>1442</v>
      </c>
      <c r="AL54">
        <f t="shared" si="39"/>
        <v>1442</v>
      </c>
      <c r="AM54" s="146">
        <f t="shared" si="30"/>
        <v>290.66000000000008</v>
      </c>
      <c r="AN54">
        <f t="shared" si="40"/>
        <v>290.66000000000008</v>
      </c>
      <c r="AO54" s="146">
        <f t="shared" si="31"/>
        <v>99.439999999999827</v>
      </c>
      <c r="AP54">
        <f t="shared" si="32"/>
        <v>99.439999999999827</v>
      </c>
      <c r="AQ54" s="146">
        <f t="shared" si="33"/>
        <v>70.440000000000055</v>
      </c>
      <c r="AR54">
        <f t="shared" si="34"/>
        <v>70.440000000000055</v>
      </c>
      <c r="AT54" s="146">
        <f t="shared" si="35"/>
        <v>17</v>
      </c>
      <c r="AU54">
        <f t="shared" si="36"/>
        <v>17</v>
      </c>
      <c r="AV54" s="146">
        <f t="shared" si="37"/>
        <v>0</v>
      </c>
      <c r="AW54">
        <f t="shared" si="38"/>
        <v>1000000</v>
      </c>
      <c r="BG54" s="165" t="str">
        <f t="shared" si="41"/>
        <v>Mc Ginley, Adam</v>
      </c>
      <c r="BH54" s="166"/>
      <c r="BI54" s="54">
        <f t="shared" si="42"/>
        <v>0</v>
      </c>
      <c r="BJ54" s="54">
        <f t="shared" si="43"/>
        <v>0</v>
      </c>
      <c r="BK54" s="54">
        <f t="shared" si="44"/>
        <v>0</v>
      </c>
      <c r="BN54" s="54">
        <f t="shared" si="45"/>
        <v>0</v>
      </c>
      <c r="BW54" s="54">
        <f t="shared" si="46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8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29"/>
        <v xml:space="preserve">Murray, Anne </v>
      </c>
      <c r="AK55" s="146">
        <f t="shared" si="29"/>
        <v>0</v>
      </c>
      <c r="AL55">
        <f t="shared" si="39"/>
        <v>1000000</v>
      </c>
      <c r="AM55" s="146">
        <f t="shared" si="30"/>
        <v>998848.66</v>
      </c>
      <c r="AN55">
        <f t="shared" si="40"/>
        <v>998848.66</v>
      </c>
      <c r="AO55" s="146">
        <f t="shared" si="31"/>
        <v>998657.44000000006</v>
      </c>
      <c r="AP55">
        <f t="shared" si="32"/>
        <v>998657.44000000006</v>
      </c>
      <c r="AQ55" s="146">
        <f t="shared" si="33"/>
        <v>998628.44000000006</v>
      </c>
      <c r="AR55">
        <f t="shared" si="34"/>
        <v>998628.44000000006</v>
      </c>
      <c r="AT55" s="146">
        <f t="shared" si="35"/>
        <v>998575.00000000012</v>
      </c>
      <c r="AU55">
        <f t="shared" si="36"/>
        <v>998575.00000000012</v>
      </c>
      <c r="AV55" s="146">
        <f t="shared" si="37"/>
        <v>998558.00000000012</v>
      </c>
      <c r="AW55">
        <f t="shared" si="38"/>
        <v>998558.00000000012</v>
      </c>
      <c r="BG55" s="165" t="str">
        <f t="shared" si="41"/>
        <v>McHugh, Ruairí</v>
      </c>
      <c r="BH55" s="166"/>
      <c r="BI55" s="54">
        <f t="shared" si="42"/>
        <v>0</v>
      </c>
      <c r="BJ55" s="54">
        <f t="shared" si="43"/>
        <v>0</v>
      </c>
      <c r="BK55" s="54">
        <f t="shared" si="44"/>
        <v>0</v>
      </c>
      <c r="BN55" s="54">
        <f t="shared" si="45"/>
        <v>0</v>
      </c>
      <c r="BW55" s="54">
        <f t="shared" si="46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8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 t="str">
        <f t="shared" si="29"/>
        <v xml:space="preserve">Ó Fearghail, Antaine </v>
      </c>
      <c r="AK56" s="146">
        <f t="shared" si="29"/>
        <v>1371.56</v>
      </c>
      <c r="AL56">
        <f t="shared" si="39"/>
        <v>1371.56</v>
      </c>
      <c r="AM56" s="146">
        <f t="shared" si="30"/>
        <v>220.22000000000003</v>
      </c>
      <c r="AN56">
        <f t="shared" si="40"/>
        <v>220.22000000000003</v>
      </c>
      <c r="AO56" s="146">
        <f t="shared" si="31"/>
        <v>28.999999999999773</v>
      </c>
      <c r="AP56">
        <f t="shared" si="32"/>
        <v>28.999999999999773</v>
      </c>
      <c r="AQ56" s="146">
        <f t="shared" si="33"/>
        <v>0</v>
      </c>
      <c r="AR56">
        <f t="shared" si="34"/>
        <v>1000000</v>
      </c>
      <c r="AT56" s="146">
        <f t="shared" si="35"/>
        <v>999946.56</v>
      </c>
      <c r="AU56">
        <f t="shared" si="36"/>
        <v>999946.56</v>
      </c>
      <c r="AV56" s="146">
        <f t="shared" si="37"/>
        <v>999929.56</v>
      </c>
      <c r="AW56">
        <f t="shared" si="38"/>
        <v>999929.56</v>
      </c>
      <c r="BG56" s="165" t="str">
        <f t="shared" si="41"/>
        <v xml:space="preserve">Murray, Anne </v>
      </c>
      <c r="BH56" s="166"/>
      <c r="BI56" s="54">
        <f t="shared" si="42"/>
        <v>0</v>
      </c>
      <c r="BJ56" s="54">
        <f t="shared" si="43"/>
        <v>0</v>
      </c>
      <c r="BK56" s="54">
        <f t="shared" si="44"/>
        <v>0</v>
      </c>
      <c r="BN56" s="54">
        <f t="shared" si="45"/>
        <v>0</v>
      </c>
      <c r="BW56" s="54">
        <f t="shared" si="46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8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 t="str">
        <f t="shared" si="29"/>
        <v xml:space="preserve">Patton, Andy </v>
      </c>
      <c r="AK57" s="146">
        <f t="shared" si="29"/>
        <v>0</v>
      </c>
      <c r="AL57">
        <f t="shared" si="39"/>
        <v>1000000</v>
      </c>
      <c r="AM57" s="146">
        <f t="shared" si="30"/>
        <v>998848.66</v>
      </c>
      <c r="AN57">
        <f t="shared" si="40"/>
        <v>998848.66</v>
      </c>
      <c r="AO57" s="146">
        <f t="shared" si="31"/>
        <v>998657.44000000006</v>
      </c>
      <c r="AP57">
        <f t="shared" si="32"/>
        <v>998657.44000000006</v>
      </c>
      <c r="AQ57" s="146">
        <f t="shared" si="33"/>
        <v>998628.44000000006</v>
      </c>
      <c r="AR57">
        <f t="shared" si="34"/>
        <v>998628.44000000006</v>
      </c>
      <c r="AT57" s="146">
        <f t="shared" si="35"/>
        <v>998575.00000000012</v>
      </c>
      <c r="AU57">
        <f t="shared" si="36"/>
        <v>998575.00000000012</v>
      </c>
      <c r="AV57" s="146">
        <f t="shared" si="37"/>
        <v>998558.00000000012</v>
      </c>
      <c r="AW57">
        <f t="shared" si="38"/>
        <v>998558.00000000012</v>
      </c>
      <c r="BG57" s="165" t="str">
        <f t="shared" si="41"/>
        <v xml:space="preserve">Ó Fearghail, Antaine </v>
      </c>
      <c r="BH57" s="166"/>
      <c r="BI57" s="54">
        <f t="shared" si="42"/>
        <v>0</v>
      </c>
      <c r="BJ57" s="54">
        <f t="shared" si="43"/>
        <v>0</v>
      </c>
      <c r="BK57" s="54">
        <f t="shared" si="44"/>
        <v>0</v>
      </c>
      <c r="BN57" s="54">
        <f t="shared" si="45"/>
        <v>0</v>
      </c>
      <c r="BW57" s="54">
        <f t="shared" si="46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8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29"/>
        <v>0</v>
      </c>
      <c r="AK58" s="146">
        <f t="shared" si="29"/>
        <v>0</v>
      </c>
      <c r="AL58">
        <f t="shared" si="39"/>
        <v>1000000</v>
      </c>
      <c r="AM58" s="146">
        <f t="shared" si="30"/>
        <v>998848.66</v>
      </c>
      <c r="AN58">
        <f t="shared" si="40"/>
        <v>998848.66</v>
      </c>
      <c r="AO58" s="146">
        <f t="shared" si="31"/>
        <v>998657.44000000006</v>
      </c>
      <c r="AP58">
        <f t="shared" si="32"/>
        <v>998657.44000000006</v>
      </c>
      <c r="AQ58" s="146">
        <f t="shared" si="33"/>
        <v>998628.44000000006</v>
      </c>
      <c r="AR58">
        <f t="shared" si="34"/>
        <v>998628.44000000006</v>
      </c>
      <c r="AT58" s="146">
        <f t="shared" si="35"/>
        <v>998575.00000000012</v>
      </c>
      <c r="AU58">
        <f t="shared" si="36"/>
        <v>998575.00000000012</v>
      </c>
      <c r="AV58" s="146">
        <f t="shared" si="37"/>
        <v>998558.00000000012</v>
      </c>
      <c r="AW58">
        <f t="shared" si="38"/>
        <v>998558.00000000012</v>
      </c>
      <c r="BG58" s="165" t="str">
        <f t="shared" si="41"/>
        <v xml:space="preserve">Patton, Andy </v>
      </c>
      <c r="BH58" s="166"/>
      <c r="BI58" s="54">
        <f t="shared" si="42"/>
        <v>0</v>
      </c>
      <c r="BJ58" s="54">
        <f t="shared" si="43"/>
        <v>0</v>
      </c>
      <c r="BK58" s="54">
        <f t="shared" si="44"/>
        <v>0</v>
      </c>
      <c r="BN58" s="54">
        <f t="shared" si="45"/>
        <v>0</v>
      </c>
      <c r="BW58" s="54">
        <f t="shared" si="46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8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29"/>
        <v>0</v>
      </c>
      <c r="AK59" s="146">
        <f t="shared" si="29"/>
        <v>0</v>
      </c>
      <c r="AL59">
        <f t="shared" si="39"/>
        <v>1000000</v>
      </c>
      <c r="AM59" s="146">
        <f t="shared" si="30"/>
        <v>998848.66</v>
      </c>
      <c r="AN59">
        <f t="shared" si="40"/>
        <v>998848.66</v>
      </c>
      <c r="AO59" s="146">
        <f t="shared" si="31"/>
        <v>998657.44000000006</v>
      </c>
      <c r="AP59">
        <f t="shared" si="32"/>
        <v>998657.44000000006</v>
      </c>
      <c r="AQ59" s="146">
        <f t="shared" si="33"/>
        <v>998628.44000000006</v>
      </c>
      <c r="AR59">
        <f t="shared" si="34"/>
        <v>998628.44000000006</v>
      </c>
      <c r="AT59" s="146">
        <f t="shared" si="35"/>
        <v>998575.00000000012</v>
      </c>
      <c r="AU59">
        <f t="shared" si="36"/>
        <v>998575.00000000012</v>
      </c>
      <c r="AV59" s="146">
        <f t="shared" si="37"/>
        <v>998558.00000000012</v>
      </c>
      <c r="AW59">
        <f t="shared" si="38"/>
        <v>998558.00000000012</v>
      </c>
      <c r="BG59" s="165">
        <f t="shared" si="41"/>
        <v>0</v>
      </c>
      <c r="BH59" s="166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8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29"/>
        <v>0</v>
      </c>
      <c r="AK60" s="146">
        <f t="shared" si="29"/>
        <v>0</v>
      </c>
      <c r="AL60">
        <f t="shared" si="39"/>
        <v>1000000</v>
      </c>
      <c r="AM60" s="146">
        <f t="shared" si="30"/>
        <v>998848.66</v>
      </c>
      <c r="AN60">
        <f t="shared" si="40"/>
        <v>998848.66</v>
      </c>
      <c r="AO60" s="146">
        <f t="shared" si="31"/>
        <v>998657.44000000006</v>
      </c>
      <c r="AP60">
        <f t="shared" si="32"/>
        <v>998657.44000000006</v>
      </c>
      <c r="AQ60" s="146">
        <f t="shared" si="33"/>
        <v>998628.44000000006</v>
      </c>
      <c r="AR60">
        <f t="shared" si="34"/>
        <v>998628.44000000006</v>
      </c>
      <c r="AT60" s="146">
        <f t="shared" si="35"/>
        <v>998575.00000000012</v>
      </c>
      <c r="AU60">
        <f t="shared" si="36"/>
        <v>998575.00000000012</v>
      </c>
      <c r="AV60" s="146">
        <f t="shared" si="37"/>
        <v>998558.00000000012</v>
      </c>
      <c r="AW60">
        <f t="shared" si="38"/>
        <v>998558.00000000012</v>
      </c>
      <c r="BG60" s="165">
        <f t="shared" si="41"/>
        <v>0</v>
      </c>
      <c r="BH60" s="166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8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29"/>
        <v>0</v>
      </c>
      <c r="AK61" s="146">
        <f t="shared" si="29"/>
        <v>0</v>
      </c>
      <c r="AL61">
        <f t="shared" si="39"/>
        <v>1000000</v>
      </c>
      <c r="AM61" s="146">
        <f t="shared" si="30"/>
        <v>998848.66</v>
      </c>
      <c r="AN61">
        <f t="shared" si="40"/>
        <v>998848.66</v>
      </c>
      <c r="AO61" s="146">
        <f t="shared" si="31"/>
        <v>998657.44000000006</v>
      </c>
      <c r="AP61">
        <f t="shared" si="32"/>
        <v>998657.44000000006</v>
      </c>
      <c r="AQ61" s="146">
        <f t="shared" si="33"/>
        <v>998628.44000000006</v>
      </c>
      <c r="AR61">
        <f t="shared" si="34"/>
        <v>998628.44000000006</v>
      </c>
      <c r="AT61" s="146">
        <f t="shared" si="35"/>
        <v>998575.00000000012</v>
      </c>
      <c r="AU61">
        <f t="shared" si="36"/>
        <v>998575.00000000012</v>
      </c>
      <c r="AV61" s="146">
        <f t="shared" si="37"/>
        <v>998558.00000000012</v>
      </c>
      <c r="AW61">
        <f t="shared" si="38"/>
        <v>998558.00000000012</v>
      </c>
      <c r="BG61" s="165">
        <f t="shared" si="41"/>
        <v>0</v>
      </c>
      <c r="BH61" s="166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8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29"/>
        <v>0</v>
      </c>
      <c r="AK62" s="146">
        <f t="shared" si="29"/>
        <v>0</v>
      </c>
      <c r="AL62">
        <f t="shared" si="39"/>
        <v>1000000</v>
      </c>
      <c r="AM62" s="146">
        <f t="shared" si="30"/>
        <v>998848.66</v>
      </c>
      <c r="AN62">
        <f t="shared" si="40"/>
        <v>998848.66</v>
      </c>
      <c r="AO62" s="146">
        <f t="shared" si="31"/>
        <v>998657.44000000006</v>
      </c>
      <c r="AP62">
        <f t="shared" si="32"/>
        <v>998657.44000000006</v>
      </c>
      <c r="AQ62" s="146">
        <f t="shared" si="33"/>
        <v>998628.44000000006</v>
      </c>
      <c r="AR62">
        <f t="shared" si="34"/>
        <v>998628.44000000006</v>
      </c>
      <c r="AT62" s="146">
        <f t="shared" si="35"/>
        <v>998575.00000000012</v>
      </c>
      <c r="AU62">
        <f t="shared" si="36"/>
        <v>998575.00000000012</v>
      </c>
      <c r="AV62" s="146">
        <f t="shared" si="37"/>
        <v>998558.00000000012</v>
      </c>
      <c r="AW62">
        <f t="shared" si="38"/>
        <v>998558.00000000012</v>
      </c>
      <c r="BG62" s="165">
        <f t="shared" si="41"/>
        <v>0</v>
      </c>
      <c r="BH62" s="166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8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29"/>
        <v>0</v>
      </c>
      <c r="AK63" s="146">
        <f t="shared" si="29"/>
        <v>0</v>
      </c>
      <c r="AL63">
        <f t="shared" si="39"/>
        <v>1000000</v>
      </c>
      <c r="AM63" s="146">
        <f t="shared" si="30"/>
        <v>998848.66</v>
      </c>
      <c r="AN63">
        <f t="shared" si="40"/>
        <v>998848.66</v>
      </c>
      <c r="AO63" s="146">
        <f t="shared" si="31"/>
        <v>998657.44000000006</v>
      </c>
      <c r="AP63">
        <f t="shared" si="32"/>
        <v>998657.44000000006</v>
      </c>
      <c r="AQ63" s="146">
        <f t="shared" si="33"/>
        <v>998628.44000000006</v>
      </c>
      <c r="AR63">
        <f t="shared" si="34"/>
        <v>998628.44000000006</v>
      </c>
      <c r="AT63" s="146">
        <f t="shared" si="35"/>
        <v>998575.00000000012</v>
      </c>
      <c r="AU63">
        <f t="shared" si="36"/>
        <v>998575.00000000012</v>
      </c>
      <c r="AV63" s="146">
        <f t="shared" si="37"/>
        <v>998558.00000000012</v>
      </c>
      <c r="AW63">
        <f t="shared" si="38"/>
        <v>998558.00000000012</v>
      </c>
      <c r="BG63" s="165">
        <f t="shared" si="41"/>
        <v>0</v>
      </c>
      <c r="BH63" s="166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">
      <c r="AJ64">
        <f t="shared" ref="AJ64:AK67" si="47">Z30</f>
        <v>0</v>
      </c>
      <c r="AK64" s="146">
        <f t="shared" si="47"/>
        <v>0</v>
      </c>
      <c r="AL64">
        <f t="shared" si="39"/>
        <v>1000000</v>
      </c>
      <c r="AM64" s="146">
        <f t="shared" si="30"/>
        <v>998848.66</v>
      </c>
      <c r="AN64">
        <f t="shared" si="40"/>
        <v>998848.66</v>
      </c>
      <c r="AO64" s="146">
        <f t="shared" si="31"/>
        <v>998657.44000000006</v>
      </c>
      <c r="AP64">
        <f t="shared" si="32"/>
        <v>998657.44000000006</v>
      </c>
      <c r="AQ64" s="146">
        <f t="shared" si="33"/>
        <v>998628.44000000006</v>
      </c>
      <c r="AR64">
        <f t="shared" si="34"/>
        <v>998628.44000000006</v>
      </c>
      <c r="AT64" s="146">
        <f t="shared" si="35"/>
        <v>998575.00000000012</v>
      </c>
      <c r="AU64">
        <f t="shared" si="36"/>
        <v>998575.00000000012</v>
      </c>
      <c r="AV64" s="146">
        <f t="shared" si="37"/>
        <v>998558.00000000012</v>
      </c>
      <c r="AW64">
        <f t="shared" si="38"/>
        <v>998558.00000000012</v>
      </c>
      <c r="BG64" s="165">
        <f t="shared" si="41"/>
        <v>0</v>
      </c>
      <c r="BH64" s="166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">
      <c r="AJ65">
        <f t="shared" si="47"/>
        <v>0</v>
      </c>
      <c r="AK65" s="146">
        <f t="shared" si="47"/>
        <v>0</v>
      </c>
      <c r="AL65">
        <f t="shared" si="39"/>
        <v>1000000</v>
      </c>
      <c r="AM65" s="146">
        <f t="shared" si="30"/>
        <v>998848.66</v>
      </c>
      <c r="AN65">
        <f t="shared" si="40"/>
        <v>998848.66</v>
      </c>
      <c r="AO65" s="146">
        <f t="shared" si="31"/>
        <v>998657.44000000006</v>
      </c>
      <c r="AP65">
        <f t="shared" si="32"/>
        <v>998657.44000000006</v>
      </c>
      <c r="AQ65" s="146">
        <f t="shared" si="33"/>
        <v>998628.44000000006</v>
      </c>
      <c r="AR65">
        <f t="shared" si="34"/>
        <v>998628.44000000006</v>
      </c>
      <c r="AT65" s="146">
        <f t="shared" si="35"/>
        <v>998575.00000000012</v>
      </c>
      <c r="AU65">
        <f t="shared" si="36"/>
        <v>998575.00000000012</v>
      </c>
      <c r="AV65" s="146">
        <f t="shared" si="37"/>
        <v>998558.00000000012</v>
      </c>
      <c r="AW65">
        <f t="shared" si="38"/>
        <v>998558.00000000012</v>
      </c>
      <c r="BG65" s="165">
        <f t="shared" si="41"/>
        <v>0</v>
      </c>
      <c r="BH65" s="166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">
      <c r="AJ66">
        <f t="shared" si="47"/>
        <v>0</v>
      </c>
      <c r="AK66" s="146">
        <f t="shared" si="47"/>
        <v>0</v>
      </c>
      <c r="AL66">
        <f t="shared" si="39"/>
        <v>1000000</v>
      </c>
      <c r="AM66" s="146">
        <f t="shared" si="30"/>
        <v>998848.66</v>
      </c>
      <c r="AN66">
        <f t="shared" si="40"/>
        <v>998848.66</v>
      </c>
      <c r="AO66" s="146">
        <f t="shared" si="31"/>
        <v>998657.44000000006</v>
      </c>
      <c r="AP66">
        <f t="shared" si="32"/>
        <v>998657.44000000006</v>
      </c>
      <c r="AQ66" s="146">
        <f t="shared" si="33"/>
        <v>998628.44000000006</v>
      </c>
      <c r="AR66">
        <f t="shared" si="34"/>
        <v>998628.44000000006</v>
      </c>
      <c r="AT66" s="146">
        <f t="shared" si="35"/>
        <v>998575.00000000012</v>
      </c>
      <c r="AU66">
        <f t="shared" si="36"/>
        <v>998575.00000000012</v>
      </c>
      <c r="AV66" s="146">
        <f t="shared" si="37"/>
        <v>998558.00000000012</v>
      </c>
      <c r="AW66">
        <f t="shared" si="38"/>
        <v>998558.00000000012</v>
      </c>
      <c r="BG66" s="165">
        <f t="shared" si="41"/>
        <v>0</v>
      </c>
      <c r="BH66" s="166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">
      <c r="AJ67">
        <f t="shared" si="47"/>
        <v>0</v>
      </c>
      <c r="AK67" s="146">
        <f t="shared" si="47"/>
        <v>0</v>
      </c>
      <c r="AL67">
        <f t="shared" si="39"/>
        <v>1000000</v>
      </c>
      <c r="AM67" s="146">
        <f t="shared" si="30"/>
        <v>998848.66</v>
      </c>
      <c r="AN67">
        <f t="shared" si="40"/>
        <v>998848.66</v>
      </c>
      <c r="AO67" s="146">
        <f t="shared" si="31"/>
        <v>998657.44000000006</v>
      </c>
      <c r="AP67">
        <f t="shared" si="32"/>
        <v>998657.44000000006</v>
      </c>
      <c r="AQ67" s="146">
        <f t="shared" si="33"/>
        <v>998628.44000000006</v>
      </c>
      <c r="AR67">
        <f t="shared" si="34"/>
        <v>998628.44000000006</v>
      </c>
      <c r="AT67" s="146">
        <f t="shared" si="35"/>
        <v>998575.00000000012</v>
      </c>
      <c r="AU67">
        <f t="shared" si="36"/>
        <v>998575.00000000012</v>
      </c>
      <c r="AV67" s="146">
        <f t="shared" si="37"/>
        <v>998558.00000000012</v>
      </c>
      <c r="AW67">
        <f t="shared" si="38"/>
        <v>998558.00000000012</v>
      </c>
      <c r="BG67" s="165">
        <f t="shared" si="41"/>
        <v>0</v>
      </c>
      <c r="BH67" s="166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">
      <c r="BG68" s="176">
        <f t="shared" si="41"/>
        <v>0</v>
      </c>
      <c r="BH68" s="178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">
      <c r="BG69" t="s">
        <v>122</v>
      </c>
      <c r="BI69" s="54">
        <f>BG26</f>
        <v>0</v>
      </c>
      <c r="BJ69" s="54">
        <f>CE28</f>
        <v>0</v>
      </c>
      <c r="BK69" s="54">
        <f>BI69+BJ69</f>
        <v>0</v>
      </c>
      <c r="BW69" s="54">
        <f>SUM(BW49:BW68)</f>
        <v>0</v>
      </c>
    </row>
    <row r="70" spans="36:75" x14ac:dyDescent="0.2">
      <c r="BK70" s="54">
        <f>BG27+CE29</f>
        <v>0</v>
      </c>
    </row>
    <row r="82" spans="41:46" x14ac:dyDescent="0.2">
      <c r="AO82" s="54">
        <f>IF(AO20&lt;&gt;0,1,0)</f>
        <v>1</v>
      </c>
      <c r="AP82" s="54"/>
      <c r="AQ82" s="54">
        <f t="shared" ref="AQ82:AR88" si="48">IF(AQ20&lt;&gt;0,1,0)</f>
        <v>0</v>
      </c>
      <c r="AR82" s="183">
        <f t="shared" si="48"/>
        <v>0</v>
      </c>
      <c r="AS82" s="183"/>
      <c r="AT82" s="54">
        <f>SUM(AO82:AR82)</f>
        <v>1</v>
      </c>
    </row>
    <row r="83" spans="41:46" x14ac:dyDescent="0.2">
      <c r="AO83" s="54">
        <f t="shared" ref="AO83:AO88" si="49">IF(AO21&lt;&gt;0,1,0)</f>
        <v>0</v>
      </c>
      <c r="AP83" s="54"/>
      <c r="AQ83" s="54">
        <f t="shared" si="48"/>
        <v>0</v>
      </c>
      <c r="AR83" s="183">
        <f t="shared" si="48"/>
        <v>0</v>
      </c>
      <c r="AS83" s="183"/>
      <c r="AT83" s="54">
        <f t="shared" ref="AT83:AT88" si="50">SUM(AO83:AR83)</f>
        <v>0</v>
      </c>
    </row>
    <row r="84" spans="41:46" x14ac:dyDescent="0.2">
      <c r="AO84" s="54">
        <f t="shared" si="49"/>
        <v>0</v>
      </c>
      <c r="AP84" s="54"/>
      <c r="AQ84" s="54">
        <f t="shared" si="48"/>
        <v>0</v>
      </c>
      <c r="AR84" s="183">
        <f t="shared" si="48"/>
        <v>0</v>
      </c>
      <c r="AS84" s="183"/>
      <c r="AT84" s="54">
        <f t="shared" si="50"/>
        <v>0</v>
      </c>
    </row>
    <row r="85" spans="41:46" x14ac:dyDescent="0.2">
      <c r="AO85" s="54">
        <f t="shared" si="49"/>
        <v>0</v>
      </c>
      <c r="AP85" s="54"/>
      <c r="AQ85" s="54">
        <f t="shared" si="48"/>
        <v>0</v>
      </c>
      <c r="AR85" s="183">
        <f t="shared" si="48"/>
        <v>0</v>
      </c>
      <c r="AS85" s="183"/>
      <c r="AT85" s="54">
        <f t="shared" si="50"/>
        <v>0</v>
      </c>
    </row>
    <row r="86" spans="41:46" x14ac:dyDescent="0.2">
      <c r="AO86" s="54">
        <f t="shared" si="49"/>
        <v>0</v>
      </c>
      <c r="AP86" s="54"/>
      <c r="AQ86" s="54">
        <f t="shared" si="48"/>
        <v>0</v>
      </c>
      <c r="AR86" s="183">
        <f t="shared" si="48"/>
        <v>0</v>
      </c>
      <c r="AS86" s="183"/>
      <c r="AT86" s="54">
        <f t="shared" si="50"/>
        <v>0</v>
      </c>
    </row>
    <row r="87" spans="41:46" x14ac:dyDescent="0.2">
      <c r="AO87" s="54">
        <f t="shared" si="49"/>
        <v>0</v>
      </c>
      <c r="AP87" s="54"/>
      <c r="AQ87" s="54">
        <f t="shared" si="48"/>
        <v>0</v>
      </c>
      <c r="AR87" s="183">
        <f t="shared" si="48"/>
        <v>0</v>
      </c>
      <c r="AS87" s="183"/>
      <c r="AT87" s="54">
        <f t="shared" si="50"/>
        <v>0</v>
      </c>
    </row>
    <row r="88" spans="41:46" x14ac:dyDescent="0.2">
      <c r="AO88" s="54">
        <f t="shared" si="49"/>
        <v>0</v>
      </c>
      <c r="AP88" s="54"/>
      <c r="AQ88" s="54">
        <f t="shared" si="48"/>
        <v>0</v>
      </c>
      <c r="AR88" s="183">
        <f t="shared" si="48"/>
        <v>0</v>
      </c>
      <c r="AS88" s="183"/>
      <c r="AT88" s="54">
        <f t="shared" si="50"/>
        <v>0</v>
      </c>
    </row>
    <row r="89" spans="41:46" x14ac:dyDescent="0.2">
      <c r="AT89" s="54">
        <f>SUM(AT82:AT88)</f>
        <v>1</v>
      </c>
    </row>
    <row r="114" ht="12.75" customHeight="1" x14ac:dyDescent="0.2"/>
    <row r="209" spans="105:110" ht="19.5" x14ac:dyDescent="0.4">
      <c r="DA209" s="213" t="str">
        <f>A1 &amp; " - " &amp;A2&amp;" "&amp;D2</f>
        <v>Local Council Elections 2023 - District Electoral Area of Derg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123</v>
      </c>
      <c r="DB210" s="217" t="s">
        <v>59</v>
      </c>
      <c r="DC210" s="217" t="s">
        <v>124</v>
      </c>
      <c r="DD210" s="217" t="s">
        <v>61</v>
      </c>
      <c r="DE210" s="217" t="s">
        <v>125</v>
      </c>
      <c r="DF210" s="217" t="s">
        <v>126</v>
      </c>
    </row>
    <row r="211" spans="105:110" ht="15" x14ac:dyDescent="0.2">
      <c r="DA211" s="218" t="str">
        <f>IF(A11="Elected","E",IF(A11="Excluded","Excluded",""))&amp;IF(B11&gt;0,B11,"")</f>
        <v>E</v>
      </c>
      <c r="DB211" s="218" t="str">
        <f>C11</f>
        <v>Devine, Caroline</v>
      </c>
      <c r="DC211" s="218" t="str">
        <f>D11</f>
        <v>Sinn Féin</v>
      </c>
      <c r="DD211" s="219">
        <f>E11</f>
        <v>1246</v>
      </c>
      <c r="DE211" s="219">
        <f>N11</f>
        <v>0</v>
      </c>
      <c r="DF211" s="219">
        <f>O11</f>
        <v>0</v>
      </c>
    </row>
    <row r="212" spans="105:110" ht="15" x14ac:dyDescent="0.2">
      <c r="DA212" s="218" t="str">
        <f t="shared" ref="DA212:DA230" si="51">IF(A12="Elected","E",IF(A12="Excluded","Excluded",""))&amp;IF(B12&gt;0,B12,"")</f>
        <v/>
      </c>
      <c r="DB212" s="218" t="str">
        <f t="shared" ref="DB212:DD227" si="52">C12</f>
        <v>Edwards, Steven</v>
      </c>
      <c r="DC212" s="218" t="str">
        <f t="shared" si="52"/>
        <v>SDLP</v>
      </c>
      <c r="DD212" s="219">
        <f t="shared" si="52"/>
        <v>723</v>
      </c>
      <c r="DE212" s="219">
        <f t="shared" ref="DE212:DF227" si="53">N12</f>
        <v>0</v>
      </c>
      <c r="DF212" s="219">
        <f t="shared" si="53"/>
        <v>0</v>
      </c>
    </row>
    <row r="213" spans="105:110" ht="15" x14ac:dyDescent="0.2">
      <c r="DA213" s="218" t="str">
        <f t="shared" si="51"/>
        <v>Excluded</v>
      </c>
      <c r="DB213" s="218" t="str">
        <f t="shared" si="52"/>
        <v>Houston, Leza Marie</v>
      </c>
      <c r="DC213" s="218" t="str">
        <f t="shared" si="52"/>
        <v>Aontú for Life, Unity, Economic Justice</v>
      </c>
      <c r="DD213" s="219">
        <f t="shared" si="52"/>
        <v>99</v>
      </c>
      <c r="DE213" s="219">
        <f t="shared" si="53"/>
        <v>0</v>
      </c>
      <c r="DF213" s="219">
        <f t="shared" si="53"/>
        <v>0</v>
      </c>
    </row>
    <row r="214" spans="105:110" ht="15" x14ac:dyDescent="0.2">
      <c r="DA214" s="218" t="str">
        <f t="shared" si="51"/>
        <v>E</v>
      </c>
      <c r="DB214" s="218" t="str">
        <f t="shared" si="52"/>
        <v xml:space="preserve">Hussey, Derek R </v>
      </c>
      <c r="DC214" s="218" t="str">
        <f t="shared" si="52"/>
        <v xml:space="preserve">UUP </v>
      </c>
      <c r="DD214" s="219">
        <f t="shared" si="52"/>
        <v>1377</v>
      </c>
      <c r="DE214" s="219">
        <f t="shared" si="53"/>
        <v>0</v>
      </c>
      <c r="DF214" s="219">
        <f t="shared" si="53"/>
        <v>0</v>
      </c>
    </row>
    <row r="215" spans="105:110" ht="15" x14ac:dyDescent="0.2">
      <c r="DA215" s="218" t="str">
        <f t="shared" si="51"/>
        <v>E</v>
      </c>
      <c r="DB215" s="218" t="str">
        <f t="shared" si="52"/>
        <v xml:space="preserve">Kerrigan, Keith </v>
      </c>
      <c r="DC215" s="218" t="str">
        <f t="shared" si="52"/>
        <v>DUP</v>
      </c>
      <c r="DD215" s="219">
        <f t="shared" si="52"/>
        <v>1669</v>
      </c>
      <c r="DE215" s="219">
        <f t="shared" si="53"/>
        <v>0</v>
      </c>
      <c r="DF215" s="219">
        <f t="shared" si="53"/>
        <v>0</v>
      </c>
    </row>
    <row r="216" spans="105:110" ht="15" x14ac:dyDescent="0.2">
      <c r="DA216" s="218" t="str">
        <f t="shared" si="51"/>
        <v>Excluded</v>
      </c>
      <c r="DB216" s="218" t="str">
        <f t="shared" si="52"/>
        <v>Mc Ginley, Adam</v>
      </c>
      <c r="DC216" s="218" t="str">
        <f t="shared" si="52"/>
        <v xml:space="preserve">People Before Profit Alliance </v>
      </c>
      <c r="DD216" s="219">
        <f t="shared" si="52"/>
        <v>112</v>
      </c>
      <c r="DE216" s="219">
        <f t="shared" si="53"/>
        <v>0</v>
      </c>
      <c r="DF216" s="219">
        <f t="shared" si="53"/>
        <v>0</v>
      </c>
    </row>
    <row r="217" spans="105:110" ht="15" x14ac:dyDescent="0.2">
      <c r="DA217" s="218" t="str">
        <f t="shared" si="51"/>
        <v>E</v>
      </c>
      <c r="DB217" s="218" t="str">
        <f t="shared" si="52"/>
        <v>McHugh, Ruairí</v>
      </c>
      <c r="DC217" s="218" t="str">
        <f t="shared" si="52"/>
        <v>Sinn Féin</v>
      </c>
      <c r="DD217" s="219">
        <f t="shared" si="52"/>
        <v>1442</v>
      </c>
      <c r="DE217" s="219">
        <f t="shared" si="53"/>
        <v>0</v>
      </c>
      <c r="DF217" s="219">
        <f t="shared" si="53"/>
        <v>0</v>
      </c>
    </row>
    <row r="218" spans="105:110" ht="15" x14ac:dyDescent="0.2">
      <c r="DA218" s="218" t="str">
        <f t="shared" si="51"/>
        <v>Excluded</v>
      </c>
      <c r="DB218" s="218" t="str">
        <f t="shared" si="52"/>
        <v xml:space="preserve">Murray, Anne </v>
      </c>
      <c r="DC218" s="218" t="str">
        <f t="shared" si="52"/>
        <v xml:space="preserve">Alliance Party </v>
      </c>
      <c r="DD218" s="219">
        <f t="shared" si="52"/>
        <v>177</v>
      </c>
      <c r="DE218" s="219">
        <f t="shared" si="53"/>
        <v>0</v>
      </c>
      <c r="DF218" s="219">
        <f t="shared" si="53"/>
        <v>0</v>
      </c>
    </row>
    <row r="219" spans="105:110" ht="15" x14ac:dyDescent="0.2">
      <c r="DA219" s="218" t="str">
        <f t="shared" si="51"/>
        <v>E</v>
      </c>
      <c r="DB219" s="218" t="str">
        <f t="shared" si="52"/>
        <v xml:space="preserve">Ó Fearghail, Antaine </v>
      </c>
      <c r="DC219" s="218" t="str">
        <f t="shared" si="52"/>
        <v>Sinn Féin</v>
      </c>
      <c r="DD219" s="219">
        <f t="shared" si="52"/>
        <v>1197</v>
      </c>
      <c r="DE219" s="219">
        <f t="shared" si="53"/>
        <v>0</v>
      </c>
      <c r="DF219" s="219">
        <f t="shared" si="53"/>
        <v>0</v>
      </c>
    </row>
    <row r="220" spans="105:110" ht="15" x14ac:dyDescent="0.2">
      <c r="DA220" s="218" t="str">
        <f t="shared" si="51"/>
        <v>Excluded</v>
      </c>
      <c r="DB220" s="218" t="str">
        <f t="shared" si="52"/>
        <v xml:space="preserve">Patton, Andy </v>
      </c>
      <c r="DC220" s="218" t="str">
        <f t="shared" si="52"/>
        <v xml:space="preserve">Indepdendent </v>
      </c>
      <c r="DD220" s="219">
        <f t="shared" si="52"/>
        <v>507</v>
      </c>
      <c r="DE220" s="219">
        <f t="shared" si="53"/>
        <v>0</v>
      </c>
      <c r="DF220" s="219">
        <f t="shared" si="53"/>
        <v>0</v>
      </c>
    </row>
    <row r="221" spans="105:110" ht="15" x14ac:dyDescent="0.2">
      <c r="DA221" s="218" t="str">
        <f t="shared" si="51"/>
        <v/>
      </c>
      <c r="DB221" s="218">
        <f t="shared" si="52"/>
        <v>0</v>
      </c>
      <c r="DC221" s="218">
        <f t="shared" si="52"/>
        <v>0</v>
      </c>
      <c r="DD221" s="219">
        <f t="shared" si="52"/>
        <v>0</v>
      </c>
      <c r="DE221" s="219">
        <f t="shared" si="53"/>
        <v>0</v>
      </c>
      <c r="DF221" s="219">
        <f t="shared" si="53"/>
        <v>0</v>
      </c>
    </row>
    <row r="222" spans="105:110" ht="15" x14ac:dyDescent="0.2">
      <c r="DA222" s="218" t="str">
        <f t="shared" si="51"/>
        <v/>
      </c>
      <c r="DB222" s="218">
        <f t="shared" si="52"/>
        <v>0</v>
      </c>
      <c r="DC222" s="218">
        <f t="shared" si="52"/>
        <v>0</v>
      </c>
      <c r="DD222" s="219">
        <f t="shared" si="52"/>
        <v>0</v>
      </c>
      <c r="DE222" s="219">
        <f t="shared" si="53"/>
        <v>0</v>
      </c>
      <c r="DF222" s="219">
        <f t="shared" si="53"/>
        <v>0</v>
      </c>
    </row>
    <row r="223" spans="105:110" ht="15" x14ac:dyDescent="0.2">
      <c r="DA223" s="218" t="str">
        <f t="shared" si="51"/>
        <v/>
      </c>
      <c r="DB223" s="218">
        <f t="shared" si="52"/>
        <v>0</v>
      </c>
      <c r="DC223" s="218">
        <f t="shared" si="52"/>
        <v>0</v>
      </c>
      <c r="DD223" s="219">
        <f t="shared" si="52"/>
        <v>0</v>
      </c>
      <c r="DE223" s="219">
        <f t="shared" si="53"/>
        <v>0</v>
      </c>
      <c r="DF223" s="219">
        <f t="shared" si="53"/>
        <v>0</v>
      </c>
    </row>
    <row r="224" spans="105:110" ht="15" x14ac:dyDescent="0.2">
      <c r="DA224" s="218" t="str">
        <f t="shared" si="51"/>
        <v/>
      </c>
      <c r="DB224" s="218">
        <f t="shared" si="52"/>
        <v>0</v>
      </c>
      <c r="DC224" s="218">
        <f t="shared" si="52"/>
        <v>0</v>
      </c>
      <c r="DD224" s="219">
        <f t="shared" si="52"/>
        <v>0</v>
      </c>
      <c r="DE224" s="219">
        <f t="shared" si="53"/>
        <v>0</v>
      </c>
      <c r="DF224" s="219">
        <f t="shared" si="53"/>
        <v>0</v>
      </c>
    </row>
    <row r="225" spans="105:110" ht="15" x14ac:dyDescent="0.2">
      <c r="DA225" s="218" t="str">
        <f t="shared" si="51"/>
        <v/>
      </c>
      <c r="DB225" s="218">
        <f t="shared" si="52"/>
        <v>0</v>
      </c>
      <c r="DC225" s="218">
        <f t="shared" si="52"/>
        <v>0</v>
      </c>
      <c r="DD225" s="219">
        <f t="shared" si="52"/>
        <v>0</v>
      </c>
      <c r="DE225" s="219">
        <f t="shared" si="53"/>
        <v>0</v>
      </c>
      <c r="DF225" s="219">
        <f t="shared" si="53"/>
        <v>0</v>
      </c>
    </row>
    <row r="226" spans="105:110" ht="15" x14ac:dyDescent="0.2">
      <c r="DA226" s="218" t="str">
        <f t="shared" si="51"/>
        <v/>
      </c>
      <c r="DB226" s="218">
        <f t="shared" si="52"/>
        <v>0</v>
      </c>
      <c r="DC226" s="218">
        <f t="shared" si="52"/>
        <v>0</v>
      </c>
      <c r="DD226" s="219">
        <f t="shared" si="52"/>
        <v>0</v>
      </c>
      <c r="DE226" s="219">
        <f t="shared" si="53"/>
        <v>0</v>
      </c>
      <c r="DF226" s="219">
        <f t="shared" si="53"/>
        <v>0</v>
      </c>
    </row>
    <row r="227" spans="105:110" ht="15" x14ac:dyDescent="0.2">
      <c r="DA227" s="218" t="str">
        <f t="shared" si="51"/>
        <v/>
      </c>
      <c r="DB227" s="218">
        <f t="shared" si="52"/>
        <v>0</v>
      </c>
      <c r="DC227" s="218">
        <f t="shared" si="52"/>
        <v>0</v>
      </c>
      <c r="DD227" s="219">
        <f t="shared" si="52"/>
        <v>0</v>
      </c>
      <c r="DE227" s="219">
        <f t="shared" si="53"/>
        <v>0</v>
      </c>
      <c r="DF227" s="219">
        <f t="shared" si="53"/>
        <v>0</v>
      </c>
    </row>
    <row r="228" spans="105:110" ht="15" x14ac:dyDescent="0.2">
      <c r="DA228" s="218" t="str">
        <f t="shared" si="51"/>
        <v/>
      </c>
      <c r="DB228" s="218">
        <f t="shared" ref="DB228:DD230" si="54">C28</f>
        <v>0</v>
      </c>
      <c r="DC228" s="218">
        <f t="shared" si="54"/>
        <v>0</v>
      </c>
      <c r="DD228" s="219">
        <f t="shared" si="54"/>
        <v>0</v>
      </c>
      <c r="DE228" s="219">
        <f t="shared" ref="DE228:DF232" si="55">N28</f>
        <v>0</v>
      </c>
      <c r="DF228" s="219">
        <f t="shared" si="55"/>
        <v>0</v>
      </c>
    </row>
    <row r="229" spans="105:110" ht="15" x14ac:dyDescent="0.2">
      <c r="DA229" s="218" t="str">
        <f t="shared" si="51"/>
        <v/>
      </c>
      <c r="DB229" s="218">
        <f t="shared" si="54"/>
        <v>0</v>
      </c>
      <c r="DC229" s="218">
        <f t="shared" si="54"/>
        <v>0</v>
      </c>
      <c r="DD229" s="219">
        <f t="shared" si="54"/>
        <v>0</v>
      </c>
      <c r="DE229" s="219">
        <f t="shared" si="55"/>
        <v>0</v>
      </c>
      <c r="DF229" s="219">
        <f t="shared" si="55"/>
        <v>0</v>
      </c>
    </row>
    <row r="230" spans="105:110" ht="15" x14ac:dyDescent="0.2">
      <c r="DA230" s="218" t="str">
        <f t="shared" si="51"/>
        <v/>
      </c>
      <c r="DB230" s="218">
        <f t="shared" si="54"/>
        <v>0</v>
      </c>
      <c r="DC230" s="218">
        <f t="shared" si="54"/>
        <v>0</v>
      </c>
      <c r="DD230" s="219">
        <f t="shared" si="54"/>
        <v>0</v>
      </c>
      <c r="DE230" s="219">
        <f t="shared" si="55"/>
        <v>0</v>
      </c>
      <c r="DF230" s="219">
        <f t="shared" si="55"/>
        <v>0</v>
      </c>
    </row>
    <row r="231" spans="105:110" ht="15" x14ac:dyDescent="0.2">
      <c r="DC231" s="220" t="s">
        <v>98</v>
      </c>
      <c r="DD231" s="220"/>
      <c r="DE231" s="219">
        <f t="shared" si="55"/>
        <v>0</v>
      </c>
      <c r="DF231" s="219">
        <f t="shared" si="55"/>
        <v>0</v>
      </c>
    </row>
    <row r="232" spans="105:110" ht="15" x14ac:dyDescent="0.2">
      <c r="DC232" s="220" t="s">
        <v>127</v>
      </c>
      <c r="DD232" s="219">
        <f>E32</f>
        <v>8549</v>
      </c>
      <c r="DE232" s="220"/>
      <c r="DF232" s="219">
        <f t="shared" si="55"/>
        <v>0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2023-06-20T10:29:15Z</dcterms:created>
  <dcterms:modified xsi:type="dcterms:W3CDTF">2023-06-20T10:30:35Z</dcterms:modified>
</cp:coreProperties>
</file>